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0" windowWidth="20730" windowHeight="9480" activeTab="2"/>
  </bookViews>
  <sheets>
    <sheet name="Zał 4A" sheetId="2" r:id="rId1"/>
    <sheet name="Zał 4B" sheetId="3" r:id="rId2"/>
    <sheet name="Zał 4C" sheetId="4" r:id="rId3"/>
  </sheets>
  <calcPr calcId="145621"/>
</workbook>
</file>

<file path=xl/calcChain.xml><?xml version="1.0" encoding="utf-8"?>
<calcChain xmlns="http://schemas.openxmlformats.org/spreadsheetml/2006/main">
  <c r="T6" i="4" l="1"/>
  <c r="T7" i="4"/>
  <c r="S6" i="4"/>
  <c r="S7" i="4"/>
  <c r="R6" i="4"/>
  <c r="R7" i="4"/>
  <c r="R5" i="4"/>
  <c r="Q6" i="4"/>
  <c r="Q7" i="4"/>
  <c r="Q5" i="4"/>
  <c r="O7" i="4"/>
  <c r="O6" i="4"/>
  <c r="O5" i="4"/>
  <c r="M6" i="4"/>
  <c r="M7" i="4"/>
  <c r="K6" i="4"/>
  <c r="K7" i="4"/>
  <c r="S5" i="2"/>
  <c r="R5" i="3"/>
  <c r="R6" i="3"/>
  <c r="Q6" i="3"/>
  <c r="Q5" i="3"/>
  <c r="Q6" i="2"/>
  <c r="Q7" i="2"/>
  <c r="Q8" i="2"/>
  <c r="Q9" i="2"/>
  <c r="Q10" i="2"/>
  <c r="Q11" i="2"/>
  <c r="Q12" i="2"/>
  <c r="Q13" i="2"/>
  <c r="Q5" i="2"/>
  <c r="O6" i="3"/>
  <c r="O5" i="3"/>
  <c r="T6" i="2"/>
  <c r="T7" i="2"/>
  <c r="T8" i="2"/>
  <c r="T9" i="2"/>
  <c r="T10" i="2"/>
  <c r="T11" i="2"/>
  <c r="T12" i="2"/>
  <c r="T13" i="2"/>
  <c r="S10" i="2"/>
  <c r="S11" i="2"/>
  <c r="S12" i="2"/>
  <c r="S13" i="2"/>
  <c r="S7" i="2"/>
  <c r="S6" i="2"/>
  <c r="R6" i="2"/>
  <c r="R7" i="2"/>
  <c r="R8" i="2"/>
  <c r="R9" i="2"/>
  <c r="R10" i="2"/>
  <c r="R11" i="2"/>
  <c r="R12" i="2"/>
  <c r="R13" i="2"/>
  <c r="R5" i="2"/>
  <c r="O13" i="2"/>
  <c r="O12" i="2"/>
  <c r="O6" i="2"/>
  <c r="O7" i="2"/>
  <c r="O8" i="2"/>
  <c r="O9" i="2"/>
  <c r="O10" i="2"/>
  <c r="O11" i="2"/>
  <c r="O5" i="2"/>
  <c r="M6" i="2"/>
  <c r="M7" i="2"/>
  <c r="M8" i="2"/>
  <c r="M9" i="2"/>
  <c r="M10" i="2"/>
  <c r="M11" i="2"/>
  <c r="M12" i="2"/>
  <c r="M13" i="2"/>
  <c r="K7" i="2"/>
  <c r="K8" i="2"/>
  <c r="K9" i="2"/>
  <c r="K10" i="2"/>
  <c r="K11" i="2"/>
  <c r="K12" i="2"/>
  <c r="K13" i="2"/>
  <c r="K6" i="2"/>
  <c r="F7" i="4" l="1"/>
  <c r="T5" i="4"/>
  <c r="S5" i="4"/>
  <c r="M5" i="4"/>
  <c r="K5" i="4"/>
  <c r="F5" i="4"/>
  <c r="T6" i="3"/>
  <c r="S6" i="3"/>
  <c r="M6" i="3"/>
  <c r="K6" i="3"/>
  <c r="F6" i="3"/>
  <c r="T5" i="3"/>
  <c r="S5" i="3"/>
  <c r="M5" i="3"/>
  <c r="K5" i="3"/>
  <c r="F5" i="3"/>
  <c r="S9" i="4" l="1"/>
  <c r="T9" i="4"/>
  <c r="S8" i="3"/>
  <c r="T8" i="3"/>
  <c r="F11" i="2"/>
  <c r="F13" i="2" l="1"/>
  <c r="S9" i="2"/>
  <c r="F9" i="2"/>
  <c r="S8" i="2"/>
  <c r="F8" i="2"/>
  <c r="T5" i="2"/>
  <c r="M5" i="2"/>
  <c r="K5" i="2"/>
  <c r="F5" i="2"/>
  <c r="T15" i="2" l="1"/>
  <c r="S15" i="2"/>
</calcChain>
</file>

<file path=xl/sharedStrings.xml><?xml version="1.0" encoding="utf-8"?>
<sst xmlns="http://schemas.openxmlformats.org/spreadsheetml/2006/main" count="172" uniqueCount="61">
  <si>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</si>
  <si>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</si>
  <si>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</si>
  <si>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</si>
  <si>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</si>
  <si>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</si>
  <si>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OFERTY 
(zł netto)</t>
  </si>
  <si>
    <t>CENA OFERTY 
(zł brutto)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</si>
  <si>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</si>
  <si>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</si>
  <si>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</si>
  <si>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</si>
  <si>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</si>
  <si>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</si>
  <si>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</si>
  <si>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</si>
  <si>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</si>
  <si>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</si>
  <si>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</si>
  <si>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</si>
  <si>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</si>
  <si>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</si>
  <si>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</si>
  <si>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</si>
  <si>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-17-</t>
  </si>
  <si>
    <t>-18-</t>
  </si>
  <si>
    <t>-19-</t>
  </si>
  <si>
    <t>-20-</t>
  </si>
  <si>
    <t>W-2.1</t>
  </si>
  <si>
    <t>W-3.6</t>
  </si>
  <si>
    <t>W-5.1</t>
  </si>
  <si>
    <t>SUMA:</t>
  </si>
  <si>
    <t>PSG Sp. z o.o. w Tarnowie</t>
  </si>
  <si>
    <t>** Rozliczenia kosztów dystrybucji będą prowadzone zgodnie z taryfą OSD</t>
  </si>
  <si>
    <t>Cena za usługi dystrybucyjne (zł netto)**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</si>
  <si>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</si>
  <si>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t xml:space="preserve">Cena jednostkowa za gaz z akcyzą 1,28 zł/GJ*
</t>
    </r>
    <r>
      <rPr>
        <sz val="9"/>
        <rFont val="Times New Roman"/>
        <family val="1"/>
        <charset val="238"/>
      </rPr>
      <t>(gr/kWh)
(kol. 10 + 0,362)</t>
    </r>
  </si>
  <si>
    <t>* Stawkę podatku akcyzowego 1,28 zł/GJ, która ma zostosowanie dla części zużycia paliwagazowego przeznaczonej na cele opałower
(z wyłączeniem celów objętych zwolnieniem), przeliczono na gr/kWh zgodnie z obowiązującymi zasadami (art.. 89 ust. 1 pkt 13 oraz art. 88 ust. 7 pkt 4 lit. a ustawy o podatku akcyzowym) oraz przyjmując wartość ciepła spalania 39,5 MJ/m3.</t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</si>
  <si>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</si>
  <si>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r>
      <rPr>
        <b/>
        <sz val="10"/>
        <rFont val="Times New Roman"/>
        <family val="1"/>
        <charset val="238"/>
      </rPr>
      <t>Łącznie usługi dystrybucyjne</t>
    </r>
    <r>
      <rPr>
        <sz val="10"/>
        <rFont val="Times New Roman"/>
        <family val="1"/>
        <charset val="238"/>
      </rPr>
      <t xml:space="preserve"> (zł)
(kol. 15 + kol. 17)</t>
    </r>
  </si>
  <si>
    <t xml:space="preserve"> Formularz cenowy Zadanie nr 1 -Lublin</t>
  </si>
  <si>
    <r>
      <rPr>
        <b/>
        <sz val="10"/>
        <rFont val="Times New Roman"/>
        <family val="1"/>
        <charset val="238"/>
      </rPr>
      <t>Szacunkowe zapotrzebowanie na paliwo gazowe zwolnione na 24 m-ce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</si>
  <si>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>Szacunkowe zapotrzebowanie na paliwo gazowe opodatkowane akcyzą 1,28 zł/GJ ( na 24 m-ce)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</si>
  <si>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(na 24 m-ce)
(kWh)</t>
    </r>
  </si>
  <si>
    <t>W-1.1</t>
  </si>
  <si>
    <t>W-1.2</t>
  </si>
  <si>
    <r>
      <rPr>
        <b/>
        <sz val="9"/>
        <rFont val="Times New Roman"/>
        <family val="1"/>
        <charset val="238"/>
      </rPr>
      <t xml:space="preserve">Stawka opłaty stałej </t>
    </r>
    <r>
      <rPr>
        <sz val="9"/>
        <rFont val="Times New Roman"/>
        <family val="1"/>
        <charset val="238"/>
      </rPr>
      <t xml:space="preserve">
a) (zł/m-c) 
dla grup taryfowych z ozn. 
W-1, W-2, W-3, 
b) (gr/(kWh/h) za h) 
dla grup taryfowych z ozn. 
W-5, </t>
    </r>
  </si>
  <si>
    <r>
      <t xml:space="preserve">(kol. 19) + podatek VAT
</t>
    </r>
    <r>
      <rPr>
        <i/>
        <sz val="9"/>
        <rFont val="Times New Roman"/>
        <family val="1"/>
        <charset val="238"/>
      </rPr>
      <t>(zaokrąglenie do 2 miejsc po przecinku)</t>
    </r>
  </si>
  <si>
    <r>
      <rPr>
        <b/>
        <sz val="9"/>
        <rFont val="Times New Roman"/>
        <family val="1"/>
        <charset val="238"/>
      </rPr>
      <t xml:space="preserve">Łącznie opłata stała
</t>
    </r>
    <r>
      <rPr>
        <sz val="9"/>
        <rFont val="Times New Roman"/>
        <family val="1"/>
        <charset val="238"/>
      </rPr>
      <t xml:space="preserve">(zł)
a) (kol. 2 × kol. 7 × kol. 14) 
dla grup taryfowych z ozn.
W-1, W-2, W-3, 
b) (kol. 3 × kol. 8 × 24 h × kol. 14) /100 
dla grup taryfowych z ozn.
W-5 </t>
    </r>
    <r>
      <rPr>
        <i/>
        <sz val="9"/>
        <rFont val="Times New Roman"/>
        <family val="1"/>
        <charset val="238"/>
      </rPr>
      <t>(zaokrąglenie do 2 miejsc po przecinku)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 xml:space="preserve">
</t>
    </r>
  </si>
  <si>
    <r>
      <rPr>
        <b/>
        <sz val="10"/>
        <rFont val="Times New Roman"/>
        <family val="1"/>
        <charset val="238"/>
      </rPr>
      <t xml:space="preserve">Łącznie
</t>
    </r>
    <r>
      <rPr>
        <sz val="10"/>
        <rFont val="Times New Roman"/>
        <family val="1"/>
        <charset val="238"/>
      </rPr>
      <t xml:space="preserve">(zł)
(kol. 4 × kol. 10) /100 + (kol. 5 × kol. 11) /100 + (kol. 2 × kol. 7 × kol. 12)
</t>
    </r>
    <r>
      <rPr>
        <i/>
        <sz val="10"/>
        <rFont val="Times New Roman"/>
        <family val="1"/>
        <charset val="238"/>
      </rPr>
      <t>(zaokrąglenie do 2 miejsc po przecinku)</t>
    </r>
  </si>
  <si>
    <r>
      <rPr>
        <b/>
        <sz val="9"/>
        <rFont val="Times New Roman"/>
        <family val="1"/>
        <charset val="238"/>
      </rPr>
      <t>Abonament</t>
    </r>
    <r>
      <rPr>
        <sz val="9"/>
        <rFont val="Times New Roman"/>
        <family val="1"/>
        <charset val="238"/>
      </rPr>
      <t xml:space="preserve">
(zł/m-c)
</t>
    </r>
    <r>
      <rPr>
        <i/>
        <sz val="9"/>
        <rFont val="Times New Roman"/>
        <family val="1"/>
        <charset val="238"/>
      </rPr>
      <t>(zaokrąglenie do 2 miejsc po przecinku)</t>
    </r>
  </si>
  <si>
    <r>
      <rPr>
        <b/>
        <sz val="9"/>
        <rFont val="Times New Roman"/>
        <family val="1"/>
        <charset val="238"/>
      </rPr>
      <t xml:space="preserve">Łącznie opłata zmienna
</t>
    </r>
    <r>
      <rPr>
        <sz val="9"/>
        <rFont val="Times New Roman"/>
        <family val="1"/>
        <charset val="238"/>
      </rPr>
      <t xml:space="preserve">(zł)
(kol. 6 × kol. 16) /100
</t>
    </r>
    <r>
      <rPr>
        <i/>
        <sz val="9"/>
        <rFont val="Times New Roman"/>
        <family val="1"/>
        <charset val="238"/>
      </rPr>
      <t>(zaokrąglenie do 2 miejsc po przecinku)</t>
    </r>
  </si>
  <si>
    <t xml:space="preserve">(suma kol. 13 + kol 18)
</t>
  </si>
  <si>
    <r>
      <rPr>
        <b/>
        <sz val="9"/>
        <rFont val="Times New Roman"/>
        <family val="1"/>
        <charset val="238"/>
      </rPr>
      <t xml:space="preserve">Cena jednostkowa za gaz bez akcyzy
</t>
    </r>
    <r>
      <rPr>
        <sz val="9"/>
        <rFont val="Times New Roman"/>
        <family val="1"/>
        <charset val="238"/>
      </rPr>
      <t xml:space="preserve">(gr/kWh)
</t>
    </r>
    <r>
      <rPr>
        <i/>
        <sz val="9"/>
        <rFont val="Times New Roman"/>
        <family val="1"/>
        <charset val="238"/>
      </rPr>
      <t>(zaokrąglenie do 3 miejsc 
po przecinku)</t>
    </r>
  </si>
  <si>
    <t xml:space="preserve"> Formularz cenowy Zadanie nr  2 Czesławice</t>
  </si>
  <si>
    <r>
      <rPr>
        <b/>
        <sz val="9"/>
        <rFont val="Times New Roman"/>
        <family val="1"/>
        <charset val="238"/>
      </rPr>
      <t xml:space="preserve">Łącznie opłata stała
</t>
    </r>
    <r>
      <rPr>
        <sz val="9"/>
        <rFont val="Times New Roman"/>
        <family val="1"/>
        <charset val="238"/>
      </rPr>
      <t xml:space="preserve">(zł)
 (kol. 2 × kol. 7 × kol. 14) 
</t>
    </r>
    <r>
      <rPr>
        <i/>
        <sz val="9"/>
        <rFont val="Times New Roman"/>
        <family val="1"/>
        <charset val="238"/>
      </rPr>
      <t xml:space="preserve">
</t>
    </r>
  </si>
  <si>
    <r>
      <rPr>
        <b/>
        <sz val="9"/>
        <rFont val="Times New Roman"/>
        <family val="1"/>
        <charset val="238"/>
      </rPr>
      <t xml:space="preserve">Stawka opłaty stałej </t>
    </r>
    <r>
      <rPr>
        <sz val="9"/>
        <rFont val="Times New Roman"/>
        <family val="1"/>
        <charset val="238"/>
      </rPr>
      <t xml:space="preserve">
 (zł/m-c) 
</t>
    </r>
  </si>
  <si>
    <t xml:space="preserve"> Formularz cenowy Zadanie nr 3 -Zamość , Płoskie</t>
  </si>
  <si>
    <r>
      <rPr>
        <b/>
        <sz val="9"/>
        <rFont val="Times New Roman"/>
        <family val="1"/>
        <charset val="238"/>
      </rPr>
      <t xml:space="preserve">Stawka opłaty stałej </t>
    </r>
    <r>
      <rPr>
        <sz val="9"/>
        <rFont val="Times New Roman"/>
        <family val="1"/>
        <charset val="238"/>
      </rPr>
      <t xml:space="preserve">
a) (zł/m-c) 
dla grupy taryfowej z ozn. W-3,  
b) (gr/(kWh/h) za h) 
dla grup taryfowych z ozn. W-5
</t>
    </r>
  </si>
  <si>
    <r>
      <rPr>
        <b/>
        <sz val="9"/>
        <rFont val="Times New Roman"/>
        <family val="1"/>
        <charset val="238"/>
      </rPr>
      <t xml:space="preserve">Łącznie opłata stała
</t>
    </r>
    <r>
      <rPr>
        <sz val="9"/>
        <rFont val="Times New Roman"/>
        <family val="1"/>
        <charset val="238"/>
      </rPr>
      <t xml:space="preserve">(zł)
a) (kol. 2 × kol. 7 × kol. 14) 
dla grupy taryfowwej z ozn. W-3,
b) (kol. 3 × kol. 8 × 24 h × kol. 14) /100 
dla grup taryfowych z ozn.
W-5 </t>
    </r>
    <r>
      <rPr>
        <i/>
        <sz val="9"/>
        <rFont val="Times New Roman"/>
        <family val="1"/>
        <charset val="238"/>
      </rPr>
      <t>(zaokrąglenie do 2 miejsc po przecinku)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 xml:space="preserve">
</t>
    </r>
  </si>
  <si>
    <t>* Stawkę podatku akcyzowego 1,28 zł/GJ, która ma zostosowanie dla części zużycia paliwa gazowego przeznaczonego na cele opałowe(z wyłączeniem celów objętych zwolnieniem), przeliczono na gr/kWh zgodnie z obowiązującymi zasadami (art.. 89 ust. 1 pkt 13 oraz art. 88 ust. 7 pkt 4 lit. a ustawy o podatku akcyzowym) oraz przyjmując wartość ciepła spalania 39,5 MJ/m3.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</si>
</sst>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165" fontId="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3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5" fillId="0" borderId="0" xfId="1" applyFont="1" applyProtection="1"/>
    <xf numFmtId="3" fontId="5" fillId="0" borderId="0" xfId="1" applyNumberFormat="1" applyFont="1" applyProtection="1"/>
    <xf numFmtId="0" fontId="4" fillId="0" borderId="0" xfId="1" applyFont="1" applyBorder="1" applyAlignment="1" applyProtection="1">
      <alignment horizontal="center" vertical="center"/>
    </xf>
    <xf numFmtId="4" fontId="5" fillId="0" borderId="0" xfId="1" applyNumberFormat="1" applyFont="1" applyProtection="1"/>
    <xf numFmtId="0" fontId="10" fillId="0" borderId="0" xfId="0" applyFont="1"/>
    <xf numFmtId="0" fontId="9" fillId="0" borderId="0" xfId="0" applyFont="1" applyProtection="1"/>
    <xf numFmtId="0" fontId="5" fillId="0" borderId="1" xfId="1" applyFont="1" applyBorder="1" applyAlignment="1" applyProtection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0" fillId="0" borderId="0" xfId="0" applyFont="1" applyAlignment="1">
      <alignment vertical="top"/>
    </xf>
    <xf numFmtId="0" fontId="8" fillId="0" borderId="1" xfId="1" applyFont="1" applyBorder="1" applyAlignment="1" applyProtection="1">
      <alignment horizontal="center" vertical="top" wrapText="1"/>
    </xf>
    <xf numFmtId="0" fontId="11" fillId="0" borderId="1" xfId="1" applyFont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165" fontId="5" fillId="3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0" xfId="1" applyNumberFormat="1" applyFont="1" applyFill="1" applyBorder="1" applyAlignment="1" applyProtection="1">
      <alignment horizontal="center" vertical="center"/>
    </xf>
    <xf numFmtId="4" fontId="5" fillId="3" borderId="0" xfId="1" applyNumberFormat="1" applyFont="1" applyFill="1" applyBorder="1" applyAlignment="1" applyProtection="1">
      <alignment horizontal="center" vertical="center"/>
      <protection locked="0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2" fillId="0" borderId="0" xfId="0" applyFont="1"/>
    <xf numFmtId="0" fontId="4" fillId="2" borderId="4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justify" vertical="center" wrapText="1"/>
    </xf>
    <xf numFmtId="0" fontId="6" fillId="0" borderId="0" xfId="1" applyFont="1" applyBorder="1" applyAlignment="1" applyProtection="1">
      <alignment horizontal="justify" vertical="center" wrapText="1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7">
    <cellStyle name="Normalny" xfId="0" builtinId="0"/>
    <cellStyle name="Normalny 2" xfId="2"/>
    <cellStyle name="Normalny 3" xfId="3"/>
    <cellStyle name="Normalny 4" xfId="4"/>
    <cellStyle name="Normalny 5" xfId="5"/>
    <cellStyle name="Normalny 6" xfId="6"/>
    <cellStyle name="Normalny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F1" zoomScale="70" zoomScaleNormal="70" workbookViewId="0">
      <selection activeCell="T5" sqref="T5"/>
    </sheetView>
  </sheetViews>
  <sheetFormatPr defaultRowHeight="12.75"/>
  <cols>
    <col min="1" max="3" width="9" style="16"/>
    <col min="4" max="4" width="14.625" style="33" customWidth="1"/>
    <col min="5" max="5" width="13.25" style="16" customWidth="1"/>
    <col min="6" max="6" width="13.125" style="33" customWidth="1"/>
    <col min="7" max="8" width="9" style="16"/>
    <col min="9" max="9" width="11.125" style="16" customWidth="1"/>
    <col min="10" max="10" width="20.875" style="16" customWidth="1"/>
    <col min="11" max="11" width="19.125" style="16" customWidth="1"/>
    <col min="12" max="12" width="14.5" style="16" customWidth="1"/>
    <col min="13" max="13" width="18.375" style="16" customWidth="1"/>
    <col min="14" max="14" width="17.875" style="16" customWidth="1"/>
    <col min="15" max="15" width="25.5" style="16" customWidth="1"/>
    <col min="16" max="16" width="9" style="16"/>
    <col min="17" max="17" width="13.375" style="16" customWidth="1"/>
    <col min="18" max="18" width="13.25" style="16" customWidth="1"/>
    <col min="19" max="19" width="16" style="16" customWidth="1"/>
    <col min="20" max="20" width="14.875" style="16" customWidth="1"/>
    <col min="21" max="16384" width="9" style="16"/>
  </cols>
  <sheetData>
    <row r="1" spans="1:21" ht="21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1" ht="43.5" customHeight="1">
      <c r="A2" s="42" t="s">
        <v>0</v>
      </c>
      <c r="B2" s="42" t="s">
        <v>1</v>
      </c>
      <c r="C2" s="42" t="s">
        <v>35</v>
      </c>
      <c r="D2" s="44" t="s">
        <v>41</v>
      </c>
      <c r="E2" s="44" t="s">
        <v>42</v>
      </c>
      <c r="F2" s="44" t="s">
        <v>43</v>
      </c>
      <c r="G2" s="42" t="s">
        <v>2</v>
      </c>
      <c r="H2" s="42" t="s">
        <v>3</v>
      </c>
      <c r="I2" s="42" t="s">
        <v>4</v>
      </c>
      <c r="J2" s="34" t="s">
        <v>5</v>
      </c>
      <c r="K2" s="35"/>
      <c r="L2" s="35"/>
      <c r="M2" s="36"/>
      <c r="N2" s="34" t="s">
        <v>34</v>
      </c>
      <c r="O2" s="35"/>
      <c r="P2" s="35"/>
      <c r="Q2" s="35"/>
      <c r="R2" s="36"/>
      <c r="S2" s="3" t="s">
        <v>6</v>
      </c>
      <c r="T2" s="3" t="s">
        <v>7</v>
      </c>
    </row>
    <row r="3" spans="1:21" ht="117.75" customHeight="1">
      <c r="A3" s="43"/>
      <c r="B3" s="43"/>
      <c r="C3" s="43"/>
      <c r="D3" s="45"/>
      <c r="E3" s="45"/>
      <c r="F3" s="45"/>
      <c r="G3" s="43"/>
      <c r="H3" s="43"/>
      <c r="I3" s="43"/>
      <c r="J3" s="21" t="s">
        <v>53</v>
      </c>
      <c r="K3" s="22" t="s">
        <v>36</v>
      </c>
      <c r="L3" s="21" t="s">
        <v>50</v>
      </c>
      <c r="M3" s="18" t="s">
        <v>49</v>
      </c>
      <c r="N3" s="21" t="s">
        <v>46</v>
      </c>
      <c r="O3" s="21" t="s">
        <v>48</v>
      </c>
      <c r="P3" s="19" t="s">
        <v>38</v>
      </c>
      <c r="Q3" s="21" t="s">
        <v>51</v>
      </c>
      <c r="R3" s="18" t="s">
        <v>39</v>
      </c>
      <c r="S3" s="18" t="s">
        <v>52</v>
      </c>
      <c r="T3" s="18" t="s">
        <v>47</v>
      </c>
      <c r="U3" s="20"/>
    </row>
    <row r="4" spans="1:21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</row>
    <row r="5" spans="1:21" ht="25.5">
      <c r="A5" s="5" t="s">
        <v>44</v>
      </c>
      <c r="B5" s="5">
        <v>7</v>
      </c>
      <c r="C5" s="6">
        <v>110</v>
      </c>
      <c r="D5" s="7">
        <v>26784</v>
      </c>
      <c r="E5" s="7">
        <v>0</v>
      </c>
      <c r="F5" s="7">
        <f>ROUND(D5+E5,0)</f>
        <v>26784</v>
      </c>
      <c r="G5" s="8">
        <v>24</v>
      </c>
      <c r="H5" s="8">
        <v>730</v>
      </c>
      <c r="I5" s="9" t="s">
        <v>32</v>
      </c>
      <c r="J5" s="1"/>
      <c r="K5" s="10" t="str">
        <f>IF(ROUND(J5,3)=0,"",ROUND(J5,3)+0.362)</f>
        <v/>
      </c>
      <c r="L5" s="2"/>
      <c r="M5" s="11" t="str">
        <f>IF(ROUND(J5,3)&gt;0,ROUND(D5*ROUND(J5,3)/100+E5*K5/100+ROUND(L5,2)*G5*B5,2),"")</f>
        <v/>
      </c>
      <c r="N5" s="2"/>
      <c r="O5" s="11" t="str">
        <f>IF(N5&gt;0,ROUND(B5*G5*N5,3),"")</f>
        <v/>
      </c>
      <c r="P5" s="2"/>
      <c r="Q5" s="11" t="str">
        <f>IF(P5&gt;0,ROUND((F5*P5)/100,2),"")</f>
        <v/>
      </c>
      <c r="R5" s="11" t="str">
        <f>IF(Q5&lt;&gt;"",SUM(O5,Q5),"")</f>
        <v/>
      </c>
      <c r="S5" s="11" t="str">
        <f>IF(J5&gt;0,M5+R5,"")</f>
        <v/>
      </c>
      <c r="T5" s="11" t="str">
        <f>IF(J5&gt;0,ROUND(S5*1.23,2),"")</f>
        <v/>
      </c>
    </row>
    <row r="6" spans="1:21" ht="27.75" customHeight="1">
      <c r="A6" s="5" t="s">
        <v>44</v>
      </c>
      <c r="B6" s="5">
        <v>17</v>
      </c>
      <c r="C6" s="6">
        <v>110</v>
      </c>
      <c r="D6" s="7">
        <v>0</v>
      </c>
      <c r="E6" s="7">
        <v>21524</v>
      </c>
      <c r="F6" s="7">
        <v>21524</v>
      </c>
      <c r="G6" s="8">
        <v>24</v>
      </c>
      <c r="H6" s="8">
        <v>730</v>
      </c>
      <c r="I6" s="9" t="s">
        <v>32</v>
      </c>
      <c r="J6" s="1"/>
      <c r="K6" s="10" t="str">
        <f>IF(ROUND(J6,3)=0,"",ROUND(J6,3)+0.362)</f>
        <v/>
      </c>
      <c r="L6" s="2"/>
      <c r="M6" s="11" t="str">
        <f t="shared" ref="M6:M13" si="0">IF(ROUND(J6,3)&gt;0,ROUND(D6*ROUND(J6,3)/100+E6*K6/100+ROUND(L6,2)*G6*B6,2),"")</f>
        <v/>
      </c>
      <c r="N6" s="2"/>
      <c r="O6" s="11" t="str">
        <f t="shared" ref="O6:O12" si="1">IF(N6&gt;0,ROUND(B6*G6*N6,3),"")</f>
        <v/>
      </c>
      <c r="P6" s="2"/>
      <c r="Q6" s="11" t="str">
        <f t="shared" ref="Q6:Q13" si="2">IF(P6&gt;0,ROUND((F6*P6)/100,2),"")</f>
        <v/>
      </c>
      <c r="R6" s="11" t="str">
        <f t="shared" ref="R6:R13" si="3">IF(Q6&lt;&gt;"",SUM(O6,Q6),"")</f>
        <v/>
      </c>
      <c r="S6" s="11" t="str">
        <f>IF(J6&gt;0,M6+R6,"")</f>
        <v/>
      </c>
      <c r="T6" s="11" t="str">
        <f t="shared" ref="T6:T13" si="4">IF(J6&gt;0,ROUND(S6*1.23,2),"")</f>
        <v/>
      </c>
    </row>
    <row r="7" spans="1:21" ht="30.75" customHeight="1">
      <c r="A7" s="5" t="s">
        <v>29</v>
      </c>
      <c r="B7" s="5">
        <v>2</v>
      </c>
      <c r="C7" s="6">
        <v>110</v>
      </c>
      <c r="D7" s="7">
        <v>94962</v>
      </c>
      <c r="E7" s="7">
        <v>0</v>
      </c>
      <c r="F7" s="7">
        <v>94962</v>
      </c>
      <c r="G7" s="8">
        <v>24</v>
      </c>
      <c r="H7" s="8">
        <v>730</v>
      </c>
      <c r="I7" s="9" t="s">
        <v>32</v>
      </c>
      <c r="J7" s="1"/>
      <c r="K7" s="10" t="str">
        <f t="shared" ref="K7:K13" si="5">IF(ROUND(J7,3)=0,"",ROUND(J7,3)+0.362)</f>
        <v/>
      </c>
      <c r="L7" s="2"/>
      <c r="M7" s="11" t="str">
        <f t="shared" si="0"/>
        <v/>
      </c>
      <c r="N7" s="2"/>
      <c r="O7" s="11" t="str">
        <f t="shared" si="1"/>
        <v/>
      </c>
      <c r="P7" s="2"/>
      <c r="Q7" s="11" t="str">
        <f t="shared" si="2"/>
        <v/>
      </c>
      <c r="R7" s="11" t="str">
        <f t="shared" si="3"/>
        <v/>
      </c>
      <c r="S7" s="11" t="str">
        <f>IF(J7&gt;0,M7+R7,"")</f>
        <v/>
      </c>
      <c r="T7" s="11" t="str">
        <f t="shared" si="4"/>
        <v/>
      </c>
    </row>
    <row r="8" spans="1:21" ht="25.5">
      <c r="A8" s="5" t="s">
        <v>29</v>
      </c>
      <c r="B8" s="5">
        <v>2</v>
      </c>
      <c r="C8" s="6">
        <v>110</v>
      </c>
      <c r="D8" s="7">
        <v>0</v>
      </c>
      <c r="E8" s="8">
        <v>93280</v>
      </c>
      <c r="F8" s="7">
        <f t="shared" ref="F8:F13" si="6">ROUND(D8+E8,0)</f>
        <v>93280</v>
      </c>
      <c r="G8" s="8">
        <v>24</v>
      </c>
      <c r="H8" s="8">
        <v>730</v>
      </c>
      <c r="I8" s="9" t="s">
        <v>32</v>
      </c>
      <c r="J8" s="1"/>
      <c r="K8" s="10" t="str">
        <f t="shared" si="5"/>
        <v/>
      </c>
      <c r="L8" s="2"/>
      <c r="M8" s="11" t="str">
        <f t="shared" si="0"/>
        <v/>
      </c>
      <c r="N8" s="2"/>
      <c r="O8" s="11" t="str">
        <f t="shared" si="1"/>
        <v/>
      </c>
      <c r="P8" s="2"/>
      <c r="Q8" s="11" t="str">
        <f t="shared" si="2"/>
        <v/>
      </c>
      <c r="R8" s="11" t="str">
        <f t="shared" si="3"/>
        <v/>
      </c>
      <c r="S8" s="11" t="str">
        <f t="shared" ref="S8:S13" si="7">IF(J8&gt;0,M8+R8,"")</f>
        <v/>
      </c>
      <c r="T8" s="11" t="str">
        <f t="shared" si="4"/>
        <v/>
      </c>
    </row>
    <row r="9" spans="1:21" ht="25.5">
      <c r="A9" s="5" t="s">
        <v>28</v>
      </c>
      <c r="B9" s="5">
        <v>3</v>
      </c>
      <c r="C9" s="6">
        <v>110</v>
      </c>
      <c r="D9" s="7">
        <v>77428</v>
      </c>
      <c r="E9" s="7">
        <v>0</v>
      </c>
      <c r="F9" s="7">
        <f t="shared" si="6"/>
        <v>77428</v>
      </c>
      <c r="G9" s="8">
        <v>24</v>
      </c>
      <c r="H9" s="8">
        <v>730</v>
      </c>
      <c r="I9" s="9" t="s">
        <v>32</v>
      </c>
      <c r="J9" s="1"/>
      <c r="K9" s="10" t="str">
        <f t="shared" si="5"/>
        <v/>
      </c>
      <c r="L9" s="2"/>
      <c r="M9" s="11" t="str">
        <f t="shared" si="0"/>
        <v/>
      </c>
      <c r="N9" s="2"/>
      <c r="O9" s="11" t="str">
        <f t="shared" si="1"/>
        <v/>
      </c>
      <c r="P9" s="2"/>
      <c r="Q9" s="11" t="str">
        <f t="shared" si="2"/>
        <v/>
      </c>
      <c r="R9" s="11" t="str">
        <f t="shared" si="3"/>
        <v/>
      </c>
      <c r="S9" s="11" t="str">
        <f t="shared" si="7"/>
        <v/>
      </c>
      <c r="T9" s="11" t="str">
        <f t="shared" si="4"/>
        <v/>
      </c>
    </row>
    <row r="10" spans="1:21" ht="27" customHeight="1">
      <c r="A10" s="5" t="s">
        <v>45</v>
      </c>
      <c r="B10" s="5">
        <v>2</v>
      </c>
      <c r="C10" s="6">
        <v>110</v>
      </c>
      <c r="D10" s="7">
        <v>0</v>
      </c>
      <c r="E10" s="7">
        <v>814</v>
      </c>
      <c r="F10" s="7">
        <v>814</v>
      </c>
      <c r="G10" s="8">
        <v>24</v>
      </c>
      <c r="H10" s="8">
        <v>730</v>
      </c>
      <c r="I10" s="9" t="s">
        <v>32</v>
      </c>
      <c r="J10" s="1"/>
      <c r="K10" s="10" t="str">
        <f t="shared" si="5"/>
        <v/>
      </c>
      <c r="L10" s="2"/>
      <c r="M10" s="11" t="str">
        <f t="shared" si="0"/>
        <v/>
      </c>
      <c r="N10" s="2"/>
      <c r="O10" s="11" t="str">
        <f t="shared" si="1"/>
        <v/>
      </c>
      <c r="P10" s="2"/>
      <c r="Q10" s="11" t="str">
        <f t="shared" si="2"/>
        <v/>
      </c>
      <c r="R10" s="11" t="str">
        <f t="shared" si="3"/>
        <v/>
      </c>
      <c r="S10" s="11" t="str">
        <f t="shared" si="7"/>
        <v/>
      </c>
      <c r="T10" s="11" t="str">
        <f t="shared" si="4"/>
        <v/>
      </c>
    </row>
    <row r="11" spans="1:21" ht="26.25" customHeight="1">
      <c r="A11" s="5" t="s">
        <v>45</v>
      </c>
      <c r="B11" s="5">
        <v>1</v>
      </c>
      <c r="C11" s="6">
        <v>110</v>
      </c>
      <c r="D11" s="7">
        <v>264</v>
      </c>
      <c r="E11" s="7">
        <v>0</v>
      </c>
      <c r="F11" s="7">
        <f t="shared" si="6"/>
        <v>264</v>
      </c>
      <c r="G11" s="8">
        <v>24</v>
      </c>
      <c r="H11" s="8">
        <v>730</v>
      </c>
      <c r="I11" s="9" t="s">
        <v>32</v>
      </c>
      <c r="J11" s="1"/>
      <c r="K11" s="10" t="str">
        <f t="shared" si="5"/>
        <v/>
      </c>
      <c r="L11" s="2"/>
      <c r="M11" s="11" t="str">
        <f t="shared" si="0"/>
        <v/>
      </c>
      <c r="N11" s="2"/>
      <c r="O11" s="11" t="str">
        <f t="shared" si="1"/>
        <v/>
      </c>
      <c r="P11" s="2"/>
      <c r="Q11" s="11" t="str">
        <f t="shared" si="2"/>
        <v/>
      </c>
      <c r="R11" s="11" t="str">
        <f t="shared" si="3"/>
        <v/>
      </c>
      <c r="S11" s="11" t="str">
        <f t="shared" si="7"/>
        <v/>
      </c>
      <c r="T11" s="11" t="str">
        <f t="shared" si="4"/>
        <v/>
      </c>
    </row>
    <row r="12" spans="1:21" ht="26.25" customHeight="1">
      <c r="A12" s="5" t="s">
        <v>30</v>
      </c>
      <c r="B12" s="5">
        <v>1</v>
      </c>
      <c r="C12" s="6">
        <v>132</v>
      </c>
      <c r="D12" s="7">
        <v>0</v>
      </c>
      <c r="E12" s="7">
        <v>436000</v>
      </c>
      <c r="F12" s="7">
        <v>436000</v>
      </c>
      <c r="G12" s="8">
        <v>24</v>
      </c>
      <c r="H12" s="8">
        <v>730</v>
      </c>
      <c r="I12" s="9" t="s">
        <v>32</v>
      </c>
      <c r="J12" s="1"/>
      <c r="K12" s="10" t="str">
        <f t="shared" si="5"/>
        <v/>
      </c>
      <c r="L12" s="2"/>
      <c r="M12" s="11" t="str">
        <f t="shared" si="0"/>
        <v/>
      </c>
      <c r="N12" s="2"/>
      <c r="O12" s="11" t="str">
        <f>IF(N12&gt;0,ROUND((C12*H12*24*N12)/100,2),"")</f>
        <v/>
      </c>
      <c r="P12" s="2"/>
      <c r="Q12" s="11" t="str">
        <f t="shared" si="2"/>
        <v/>
      </c>
      <c r="R12" s="11" t="str">
        <f t="shared" si="3"/>
        <v/>
      </c>
      <c r="S12" s="11" t="str">
        <f t="shared" si="7"/>
        <v/>
      </c>
      <c r="T12" s="11" t="str">
        <f t="shared" si="4"/>
        <v/>
      </c>
    </row>
    <row r="13" spans="1:21" ht="25.5">
      <c r="A13" s="5" t="s">
        <v>30</v>
      </c>
      <c r="B13" s="5">
        <v>2</v>
      </c>
      <c r="C13" s="6">
        <v>121</v>
      </c>
      <c r="D13" s="7">
        <v>0</v>
      </c>
      <c r="E13" s="7">
        <v>14880</v>
      </c>
      <c r="F13" s="7">
        <f t="shared" si="6"/>
        <v>14880</v>
      </c>
      <c r="G13" s="8">
        <v>24</v>
      </c>
      <c r="H13" s="8">
        <v>730</v>
      </c>
      <c r="I13" s="9" t="s">
        <v>32</v>
      </c>
      <c r="J13" s="1"/>
      <c r="K13" s="10" t="str">
        <f t="shared" si="5"/>
        <v/>
      </c>
      <c r="L13" s="2"/>
      <c r="M13" s="11" t="str">
        <f t="shared" si="0"/>
        <v/>
      </c>
      <c r="N13" s="2"/>
      <c r="O13" s="11" t="str">
        <f>IF(N13&gt;0,ROUND((C13*H13*24*N13)/100,2),"")</f>
        <v/>
      </c>
      <c r="P13" s="2"/>
      <c r="Q13" s="11" t="str">
        <f t="shared" si="2"/>
        <v/>
      </c>
      <c r="R13" s="11" t="str">
        <f t="shared" si="3"/>
        <v/>
      </c>
      <c r="S13" s="11" t="str">
        <f t="shared" si="7"/>
        <v/>
      </c>
      <c r="T13" s="11" t="str">
        <f t="shared" si="4"/>
        <v/>
      </c>
    </row>
    <row r="14" spans="1:21" ht="25.5" customHeight="1">
      <c r="A14" s="23"/>
      <c r="B14" s="23"/>
      <c r="C14" s="24"/>
      <c r="D14" s="25"/>
      <c r="E14" s="26"/>
      <c r="F14" s="25"/>
      <c r="G14" s="26"/>
      <c r="H14" s="26"/>
      <c r="I14" s="27"/>
      <c r="J14" s="28"/>
      <c r="K14" s="29"/>
      <c r="L14" s="30"/>
      <c r="M14" s="31"/>
      <c r="N14" s="2"/>
      <c r="O14" s="31"/>
      <c r="P14" s="2"/>
      <c r="Q14" s="31"/>
      <c r="R14" s="31"/>
      <c r="S14" s="11"/>
      <c r="T14" s="11"/>
    </row>
    <row r="15" spans="1:21" ht="22.5" customHeight="1">
      <c r="A15" s="12"/>
      <c r="B15" s="12"/>
      <c r="C15" s="12"/>
      <c r="D15" s="13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 t="s">
        <v>31</v>
      </c>
      <c r="S15" s="11" t="str">
        <f>IF(SUM(S5:S13)=0,"",SUM(S5:S13))</f>
        <v/>
      </c>
      <c r="T15" s="11" t="str">
        <f>IF(SUM(T5:T13)=0,"",SUM(T5:T13))</f>
        <v/>
      </c>
    </row>
    <row r="16" spans="1:21" ht="38.25" customHeight="1">
      <c r="A16" s="37" t="s">
        <v>60</v>
      </c>
      <c r="B16" s="37"/>
      <c r="C16" s="37"/>
      <c r="D16" s="37"/>
      <c r="E16" s="37"/>
      <c r="F16" s="37"/>
      <c r="G16" s="37"/>
      <c r="H16" s="37"/>
      <c r="I16" s="37"/>
      <c r="J16" s="12"/>
      <c r="K16" s="12"/>
      <c r="L16" s="12"/>
      <c r="M16" s="12"/>
      <c r="N16" s="12"/>
      <c r="O16" s="12"/>
      <c r="P16" s="12"/>
      <c r="Q16" s="12"/>
      <c r="R16" s="15"/>
      <c r="S16" s="12"/>
      <c r="T16" s="12"/>
    </row>
    <row r="17" spans="1:20" ht="19.5" customHeight="1">
      <c r="A17" s="38" t="s">
        <v>33</v>
      </c>
      <c r="B17" s="38"/>
      <c r="C17" s="38"/>
      <c r="D17" s="38"/>
      <c r="E17" s="38"/>
      <c r="F17" s="38"/>
      <c r="G17" s="38"/>
      <c r="H17" s="38"/>
      <c r="I17" s="3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>
      <c r="A18" s="17"/>
      <c r="B18" s="17"/>
      <c r="C18" s="17"/>
      <c r="D18" s="32"/>
      <c r="E18" s="17"/>
      <c r="F18" s="3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</sheetData>
  <mergeCells count="14">
    <mergeCell ref="J2:M2"/>
    <mergeCell ref="N2:R2"/>
    <mergeCell ref="A16:I16"/>
    <mergeCell ref="A17:I17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I1" workbookViewId="0">
      <selection activeCell="T6" sqref="T6"/>
    </sheetView>
  </sheetViews>
  <sheetFormatPr defaultRowHeight="14.25"/>
  <cols>
    <col min="4" max="4" width="16.75" customWidth="1"/>
    <col min="5" max="5" width="13.5" customWidth="1"/>
    <col min="6" max="6" width="16.875" customWidth="1"/>
    <col min="7" max="7" width="11.875" customWidth="1"/>
    <col min="10" max="10" width="11.75" customWidth="1"/>
    <col min="11" max="11" width="10.625" customWidth="1"/>
    <col min="13" max="13" width="17" customWidth="1"/>
    <col min="14" max="14" width="14.125" customWidth="1"/>
    <col min="15" max="15" width="18.375" customWidth="1"/>
    <col min="16" max="16" width="9.75" customWidth="1"/>
    <col min="17" max="17" width="13.5" customWidth="1"/>
    <col min="18" max="18" width="13.375" customWidth="1"/>
    <col min="19" max="19" width="16" customWidth="1"/>
    <col min="20" max="20" width="15" customWidth="1"/>
  </cols>
  <sheetData>
    <row r="1" spans="1:20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25.5">
      <c r="A2" s="42" t="s">
        <v>0</v>
      </c>
      <c r="B2" s="42" t="s">
        <v>1</v>
      </c>
      <c r="C2" s="42" t="s">
        <v>35</v>
      </c>
      <c r="D2" s="44" t="s">
        <v>41</v>
      </c>
      <c r="E2" s="44" t="s">
        <v>42</v>
      </c>
      <c r="F2" s="44" t="s">
        <v>43</v>
      </c>
      <c r="G2" s="42" t="s">
        <v>2</v>
      </c>
      <c r="H2" s="42" t="s">
        <v>3</v>
      </c>
      <c r="I2" s="42" t="s">
        <v>4</v>
      </c>
      <c r="J2" s="34" t="s">
        <v>5</v>
      </c>
      <c r="K2" s="35"/>
      <c r="L2" s="35"/>
      <c r="M2" s="36"/>
      <c r="N2" s="34" t="s">
        <v>34</v>
      </c>
      <c r="O2" s="35"/>
      <c r="P2" s="35"/>
      <c r="Q2" s="35"/>
      <c r="R2" s="36"/>
      <c r="S2" s="3" t="s">
        <v>6</v>
      </c>
      <c r="T2" s="3" t="s">
        <v>7</v>
      </c>
    </row>
    <row r="3" spans="1:20" ht="96">
      <c r="A3" s="43"/>
      <c r="B3" s="43"/>
      <c r="C3" s="43"/>
      <c r="D3" s="45"/>
      <c r="E3" s="45"/>
      <c r="F3" s="45"/>
      <c r="G3" s="43"/>
      <c r="H3" s="43"/>
      <c r="I3" s="43"/>
      <c r="J3" s="21" t="s">
        <v>53</v>
      </c>
      <c r="K3" s="22" t="s">
        <v>36</v>
      </c>
      <c r="L3" s="21" t="s">
        <v>50</v>
      </c>
      <c r="M3" s="18" t="s">
        <v>49</v>
      </c>
      <c r="N3" s="21" t="s">
        <v>56</v>
      </c>
      <c r="O3" s="21" t="s">
        <v>55</v>
      </c>
      <c r="P3" s="19" t="s">
        <v>38</v>
      </c>
      <c r="Q3" s="21" t="s">
        <v>51</v>
      </c>
      <c r="R3" s="18" t="s">
        <v>39</v>
      </c>
      <c r="S3" s="18" t="s">
        <v>52</v>
      </c>
      <c r="T3" s="18" t="s">
        <v>47</v>
      </c>
    </row>
    <row r="4" spans="1:20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</row>
    <row r="5" spans="1:20" ht="38.25">
      <c r="A5" s="5" t="s">
        <v>29</v>
      </c>
      <c r="B5" s="5">
        <v>1</v>
      </c>
      <c r="C5" s="6">
        <v>110</v>
      </c>
      <c r="D5" s="7">
        <v>0</v>
      </c>
      <c r="E5" s="8">
        <v>20160</v>
      </c>
      <c r="F5" s="7">
        <f t="shared" ref="F5:F6" si="0">ROUND(D5+E5,0)</f>
        <v>20160</v>
      </c>
      <c r="G5" s="8">
        <v>24</v>
      </c>
      <c r="H5" s="8">
        <v>730</v>
      </c>
      <c r="I5" s="9" t="s">
        <v>32</v>
      </c>
      <c r="J5" s="1"/>
      <c r="K5" s="10" t="str">
        <f t="shared" ref="K5:K6" si="1">IF(ROUND(J5,3)=0,"",ROUND(J5,3)+0.362)</f>
        <v/>
      </c>
      <c r="L5" s="2"/>
      <c r="M5" s="11" t="str">
        <f t="shared" ref="M5:M6" si="2">IF(ROUND(J5,3)&gt;0,ROUND(D5*ROUND(J5,3)/100+E5*K5/100+ROUND(L5,2)*G5*B5,2),"")</f>
        <v/>
      </c>
      <c r="N5" s="2"/>
      <c r="O5" s="11" t="str">
        <f>IF(N5&gt;0,ROUND(B5*G5*N5,3),"")</f>
        <v/>
      </c>
      <c r="P5" s="2"/>
      <c r="Q5" s="11" t="str">
        <f>IF(P5&gt;0,ROUND((F5*P5)/100,2),"")</f>
        <v/>
      </c>
      <c r="R5" s="11" t="str">
        <f>IF(Q5&lt;&gt;"",SUM(O5,Q5),"")</f>
        <v/>
      </c>
      <c r="S5" s="11" t="str">
        <f t="shared" ref="S5:S6" si="3">IF(J5&gt;0,M5+R5,"")</f>
        <v/>
      </c>
      <c r="T5" s="11" t="str">
        <f t="shared" ref="T5:T6" si="4">IF(J5&gt;0,ROUND(S5*1.23,2),"")</f>
        <v/>
      </c>
    </row>
    <row r="6" spans="1:20" ht="38.25">
      <c r="A6" s="5" t="s">
        <v>28</v>
      </c>
      <c r="B6" s="5">
        <v>1</v>
      </c>
      <c r="C6" s="6">
        <v>110</v>
      </c>
      <c r="D6" s="7">
        <v>0</v>
      </c>
      <c r="E6" s="8">
        <v>12264</v>
      </c>
      <c r="F6" s="7">
        <f t="shared" si="0"/>
        <v>12264</v>
      </c>
      <c r="G6" s="8">
        <v>24</v>
      </c>
      <c r="H6" s="8">
        <v>730</v>
      </c>
      <c r="I6" s="9" t="s">
        <v>32</v>
      </c>
      <c r="J6" s="1"/>
      <c r="K6" s="10" t="str">
        <f t="shared" si="1"/>
        <v/>
      </c>
      <c r="L6" s="2"/>
      <c r="M6" s="11" t="str">
        <f t="shared" si="2"/>
        <v/>
      </c>
      <c r="N6" s="2"/>
      <c r="O6" s="11" t="str">
        <f>IF(N6&gt;0,ROUND(B6*G6*N6,3),"")</f>
        <v/>
      </c>
      <c r="P6" s="2"/>
      <c r="Q6" s="11" t="str">
        <f>IF(P6&gt;0,ROUND((F6*P6)/100,2),"")</f>
        <v/>
      </c>
      <c r="R6" s="11" t="str">
        <f>IF(Q6&lt;&gt;"",SUM(O6,Q6),"")</f>
        <v/>
      </c>
      <c r="S6" s="11" t="str">
        <f t="shared" si="3"/>
        <v/>
      </c>
      <c r="T6" s="11" t="str">
        <f t="shared" si="4"/>
        <v/>
      </c>
    </row>
    <row r="7" spans="1:20">
      <c r="A7" s="23"/>
      <c r="B7" s="23"/>
      <c r="C7" s="24"/>
      <c r="D7" s="25"/>
      <c r="E7" s="26"/>
      <c r="F7" s="25"/>
      <c r="G7" s="26"/>
      <c r="H7" s="26"/>
      <c r="I7" s="27"/>
      <c r="J7" s="28"/>
      <c r="K7" s="29"/>
      <c r="L7" s="30"/>
      <c r="M7" s="31"/>
      <c r="N7" s="29"/>
      <c r="O7" s="31"/>
      <c r="P7" s="29"/>
      <c r="Q7" s="31"/>
      <c r="R7" s="31"/>
      <c r="S7" s="11"/>
      <c r="T7" s="11"/>
    </row>
    <row r="8" spans="1:20">
      <c r="A8" s="12"/>
      <c r="B8" s="12"/>
      <c r="C8" s="12"/>
      <c r="D8" s="13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4" t="s">
        <v>31</v>
      </c>
      <c r="S8" s="11" t="str">
        <f>IF(SUM(S5:S6)=0,"",SUM(S5:S6))</f>
        <v/>
      </c>
      <c r="T8" s="11" t="str">
        <f>IF(SUM(T5:T6)=0,"",SUM(T5:T6))</f>
        <v/>
      </c>
    </row>
    <row r="9" spans="1:20" ht="36.75" customHeight="1">
      <c r="A9" s="37" t="s">
        <v>37</v>
      </c>
      <c r="B9" s="37"/>
      <c r="C9" s="37"/>
      <c r="D9" s="37"/>
      <c r="E9" s="37"/>
      <c r="F9" s="37"/>
      <c r="G9" s="37"/>
      <c r="H9" s="37"/>
      <c r="I9" s="37"/>
      <c r="J9" s="12"/>
      <c r="K9" s="12"/>
      <c r="L9" s="12"/>
      <c r="M9" s="12"/>
      <c r="N9" s="12"/>
      <c r="O9" s="12"/>
      <c r="P9" s="12"/>
      <c r="Q9" s="12"/>
      <c r="R9" s="15"/>
      <c r="S9" s="12"/>
      <c r="T9" s="12"/>
    </row>
    <row r="10" spans="1:20" ht="31.5" customHeight="1">
      <c r="A10" s="38" t="s">
        <v>33</v>
      </c>
      <c r="B10" s="38"/>
      <c r="C10" s="38"/>
      <c r="D10" s="38"/>
      <c r="E10" s="38"/>
      <c r="F10" s="38"/>
      <c r="G10" s="38"/>
      <c r="H10" s="38"/>
      <c r="I10" s="3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</sheetData>
  <mergeCells count="14">
    <mergeCell ref="J2:M2"/>
    <mergeCell ref="N2:R2"/>
    <mergeCell ref="A9:I9"/>
    <mergeCell ref="A10:I10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I1" workbookViewId="0">
      <selection activeCell="L7" sqref="L7"/>
    </sheetView>
  </sheetViews>
  <sheetFormatPr defaultRowHeight="14.25"/>
  <cols>
    <col min="4" max="4" width="13.125" customWidth="1"/>
    <col min="5" max="5" width="12.875" customWidth="1"/>
    <col min="6" max="6" width="12.625" customWidth="1"/>
    <col min="9" max="9" width="8.625" customWidth="1"/>
    <col min="10" max="10" width="18.5" customWidth="1"/>
    <col min="11" max="11" width="13.5" customWidth="1"/>
    <col min="12" max="12" width="12.875" customWidth="1"/>
    <col min="13" max="13" width="15.25" customWidth="1"/>
    <col min="14" max="14" width="15.625" customWidth="1"/>
    <col min="15" max="15" width="24.75" customWidth="1"/>
    <col min="16" max="16" width="11.875" customWidth="1"/>
    <col min="17" max="17" width="14.75" customWidth="1"/>
    <col min="18" max="18" width="10.875" customWidth="1"/>
    <col min="19" max="19" width="12.5" customWidth="1"/>
    <col min="20" max="20" width="13.875" customWidth="1"/>
  </cols>
  <sheetData>
    <row r="1" spans="1:20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25.5">
      <c r="A2" s="42" t="s">
        <v>0</v>
      </c>
      <c r="B2" s="42" t="s">
        <v>1</v>
      </c>
      <c r="C2" s="42" t="s">
        <v>35</v>
      </c>
      <c r="D2" s="44" t="s">
        <v>41</v>
      </c>
      <c r="E2" s="44" t="s">
        <v>42</v>
      </c>
      <c r="F2" s="44" t="s">
        <v>43</v>
      </c>
      <c r="G2" s="42" t="s">
        <v>2</v>
      </c>
      <c r="H2" s="42" t="s">
        <v>3</v>
      </c>
      <c r="I2" s="42" t="s">
        <v>4</v>
      </c>
      <c r="J2" s="34" t="s">
        <v>5</v>
      </c>
      <c r="K2" s="35"/>
      <c r="L2" s="35"/>
      <c r="M2" s="36"/>
      <c r="N2" s="34" t="s">
        <v>34</v>
      </c>
      <c r="O2" s="35"/>
      <c r="P2" s="35"/>
      <c r="Q2" s="35"/>
      <c r="R2" s="36"/>
      <c r="S2" s="3" t="s">
        <v>6</v>
      </c>
      <c r="T2" s="3" t="s">
        <v>7</v>
      </c>
    </row>
    <row r="3" spans="1:20" ht="113.25" customHeight="1">
      <c r="A3" s="43"/>
      <c r="B3" s="43"/>
      <c r="C3" s="43"/>
      <c r="D3" s="45"/>
      <c r="E3" s="45"/>
      <c r="F3" s="45"/>
      <c r="G3" s="43"/>
      <c r="H3" s="43"/>
      <c r="I3" s="43"/>
      <c r="J3" s="21" t="s">
        <v>53</v>
      </c>
      <c r="K3" s="22" t="s">
        <v>36</v>
      </c>
      <c r="L3" s="21" t="s">
        <v>50</v>
      </c>
      <c r="M3" s="18" t="s">
        <v>49</v>
      </c>
      <c r="N3" s="21" t="s">
        <v>58</v>
      </c>
      <c r="O3" s="21" t="s">
        <v>59</v>
      </c>
      <c r="P3" s="19" t="s">
        <v>38</v>
      </c>
      <c r="Q3" s="21" t="s">
        <v>51</v>
      </c>
      <c r="R3" s="18" t="s">
        <v>39</v>
      </c>
      <c r="S3" s="18" t="s">
        <v>52</v>
      </c>
      <c r="T3" s="18" t="s">
        <v>47</v>
      </c>
    </row>
    <row r="4" spans="1:20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</row>
    <row r="5" spans="1:20" ht="38.25">
      <c r="A5" s="5" t="s">
        <v>29</v>
      </c>
      <c r="B5" s="5">
        <v>1</v>
      </c>
      <c r="C5" s="6">
        <v>110</v>
      </c>
      <c r="D5" s="7">
        <v>216228</v>
      </c>
      <c r="E5" s="8">
        <v>0</v>
      </c>
      <c r="F5" s="7">
        <f t="shared" ref="F5:F7" si="0">ROUND(D5+E5,0)</f>
        <v>216228</v>
      </c>
      <c r="G5" s="8">
        <v>24</v>
      </c>
      <c r="H5" s="8">
        <v>730</v>
      </c>
      <c r="I5" s="9" t="s">
        <v>32</v>
      </c>
      <c r="J5" s="1"/>
      <c r="K5" s="10" t="str">
        <f t="shared" ref="K5:K7" si="1">IF(ROUND(J5,3)=0,"",ROUND(J5,3)+0.362)</f>
        <v/>
      </c>
      <c r="L5" s="2"/>
      <c r="M5" s="11" t="str">
        <f t="shared" ref="M5:M7" si="2">IF(ROUND(J5,3)&gt;0,ROUND(D5*ROUND(J5,3)/100+E5*K5/100+ROUND(L5,2)*G5*B5,2),"")</f>
        <v/>
      </c>
      <c r="N5" s="1"/>
      <c r="O5" s="11" t="str">
        <f>IF(N5&gt;0,ROUND(B5*G5*N5,3),"")</f>
        <v/>
      </c>
      <c r="P5" s="1"/>
      <c r="Q5" s="11" t="str">
        <f>IF(P5&gt;0,ROUND((F5*P5)/100,2),"")</f>
        <v/>
      </c>
      <c r="R5" s="11" t="str">
        <f>IF(Q5&lt;&gt;"",SUM(O5,Q5),"")</f>
        <v/>
      </c>
      <c r="S5" s="11" t="str">
        <f t="shared" ref="S5:S7" si="3">IF(J5&gt;0,M5+R5,"")</f>
        <v/>
      </c>
      <c r="T5" s="11" t="str">
        <f t="shared" ref="T5:T7" si="4">IF(J5&gt;0,ROUND(S5*1.23,2),"")</f>
        <v/>
      </c>
    </row>
    <row r="6" spans="1:20" ht="38.25">
      <c r="A6" s="5" t="s">
        <v>30</v>
      </c>
      <c r="B6" s="5">
        <v>1</v>
      </c>
      <c r="C6" s="6">
        <v>241</v>
      </c>
      <c r="D6" s="7">
        <v>130000</v>
      </c>
      <c r="E6" s="8">
        <v>0</v>
      </c>
      <c r="F6" s="7">
        <v>130000</v>
      </c>
      <c r="G6" s="8">
        <v>24</v>
      </c>
      <c r="H6" s="8">
        <v>730</v>
      </c>
      <c r="I6" s="9" t="s">
        <v>32</v>
      </c>
      <c r="J6" s="1"/>
      <c r="K6" s="10" t="str">
        <f t="shared" si="1"/>
        <v/>
      </c>
      <c r="L6" s="2"/>
      <c r="M6" s="11" t="str">
        <f t="shared" si="2"/>
        <v/>
      </c>
      <c r="N6" s="1"/>
      <c r="O6" s="11" t="str">
        <f>IF(N13&gt;0,ROUND((C6*H6*24*N6)/100,2),"")</f>
        <v/>
      </c>
      <c r="P6" s="1"/>
      <c r="Q6" s="11" t="str">
        <f t="shared" ref="Q6:Q7" si="5">IF(P6&gt;0,ROUND((F6*P6)/100,2),"")</f>
        <v/>
      </c>
      <c r="R6" s="11" t="str">
        <f t="shared" ref="R6:R7" si="6">IF(Q6&lt;&gt;"",SUM(O6,Q6),"")</f>
        <v/>
      </c>
      <c r="S6" s="11" t="str">
        <f t="shared" si="3"/>
        <v/>
      </c>
      <c r="T6" s="11" t="str">
        <f t="shared" si="4"/>
        <v/>
      </c>
    </row>
    <row r="7" spans="1:20" ht="38.25">
      <c r="A7" s="5" t="s">
        <v>30</v>
      </c>
      <c r="B7" s="5">
        <v>1</v>
      </c>
      <c r="C7" s="6">
        <v>187</v>
      </c>
      <c r="D7" s="7">
        <v>174000</v>
      </c>
      <c r="E7" s="8">
        <v>0</v>
      </c>
      <c r="F7" s="7">
        <f t="shared" si="0"/>
        <v>174000</v>
      </c>
      <c r="G7" s="8">
        <v>24</v>
      </c>
      <c r="H7" s="8">
        <v>730</v>
      </c>
      <c r="I7" s="9" t="s">
        <v>32</v>
      </c>
      <c r="J7" s="1"/>
      <c r="K7" s="10" t="str">
        <f t="shared" si="1"/>
        <v/>
      </c>
      <c r="L7" s="2"/>
      <c r="M7" s="11" t="str">
        <f t="shared" si="2"/>
        <v/>
      </c>
      <c r="N7" s="1"/>
      <c r="O7" s="11" t="str">
        <f>IF(N14&gt;0,ROUND((C7*H7*24*N7)/100,2),"")</f>
        <v/>
      </c>
      <c r="P7" s="1"/>
      <c r="Q7" s="11" t="str">
        <f t="shared" si="5"/>
        <v/>
      </c>
      <c r="R7" s="11" t="str">
        <f t="shared" si="6"/>
        <v/>
      </c>
      <c r="S7" s="11" t="str">
        <f t="shared" si="3"/>
        <v/>
      </c>
      <c r="T7" s="11" t="str">
        <f t="shared" si="4"/>
        <v/>
      </c>
    </row>
    <row r="8" spans="1:20">
      <c r="A8" s="23"/>
      <c r="B8" s="23"/>
      <c r="C8" s="24"/>
      <c r="D8" s="25"/>
      <c r="E8" s="26"/>
      <c r="F8" s="25"/>
      <c r="G8" s="26"/>
      <c r="H8" s="26"/>
      <c r="I8" s="27"/>
      <c r="J8" s="28"/>
      <c r="K8" s="29"/>
      <c r="L8" s="30"/>
      <c r="M8" s="31"/>
      <c r="N8" s="29"/>
      <c r="O8" s="31"/>
      <c r="P8" s="29"/>
      <c r="Q8" s="31"/>
      <c r="R8" s="31"/>
      <c r="S8" s="11"/>
      <c r="T8" s="11"/>
    </row>
    <row r="9" spans="1:20">
      <c r="A9" s="12"/>
      <c r="B9" s="12"/>
      <c r="C9" s="12"/>
      <c r="D9" s="13"/>
      <c r="E9" s="13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 t="s">
        <v>31</v>
      </c>
      <c r="S9" s="11" t="str">
        <f>IF(SUM(S5:S7)=0,"",SUM(S5:S7))</f>
        <v/>
      </c>
      <c r="T9" s="11" t="str">
        <f>IF(SUM(T5:T7)=0,"",SUM(T5:T7))</f>
        <v/>
      </c>
    </row>
    <row r="10" spans="1:20" ht="40.5" customHeight="1">
      <c r="A10" s="37" t="s">
        <v>37</v>
      </c>
      <c r="B10" s="37"/>
      <c r="C10" s="37"/>
      <c r="D10" s="37"/>
      <c r="E10" s="37"/>
      <c r="F10" s="37"/>
      <c r="G10" s="37"/>
      <c r="H10" s="37"/>
      <c r="I10" s="37"/>
      <c r="J10" s="12"/>
      <c r="K10" s="12"/>
      <c r="L10" s="12"/>
      <c r="M10" s="12"/>
      <c r="N10" s="12"/>
      <c r="O10" s="12"/>
      <c r="P10" s="12"/>
      <c r="Q10" s="12"/>
      <c r="R10" s="15"/>
      <c r="S10" s="12"/>
      <c r="T10" s="12"/>
    </row>
    <row r="11" spans="1:20" ht="33.75" customHeight="1">
      <c r="A11" s="38" t="s">
        <v>33</v>
      </c>
      <c r="B11" s="38"/>
      <c r="C11" s="38"/>
      <c r="D11" s="38"/>
      <c r="E11" s="38"/>
      <c r="F11" s="38"/>
      <c r="G11" s="38"/>
      <c r="H11" s="38"/>
      <c r="I11" s="3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</sheetData>
  <mergeCells count="14">
    <mergeCell ref="J2:M2"/>
    <mergeCell ref="N2:R2"/>
    <mergeCell ref="A10:I10"/>
    <mergeCell ref="A11:I11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4A</vt:lpstr>
      <vt:lpstr>Zał 4B</vt:lpstr>
      <vt:lpstr>Zał 4C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Syjud</dc:creator>
  <cp:lastModifiedBy>Dorota</cp:lastModifiedBy>
  <cp:lastPrinted>2020-09-04T11:42:46Z</cp:lastPrinted>
  <dcterms:created xsi:type="dcterms:W3CDTF">2019-10-08T05:46:24Z</dcterms:created>
  <dcterms:modified xsi:type="dcterms:W3CDTF">2021-01-21T13:37:30Z</dcterms:modified>
</cp:coreProperties>
</file>