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_skoroszyt" defaultThemeVersion="124226"/>
  <bookViews>
    <workbookView xWindow="0" yWindow="0" windowWidth="20730" windowHeight="10920" activeTab="1"/>
  </bookViews>
  <sheets>
    <sheet name="instrukcja" sheetId="8" r:id="rId1"/>
    <sheet name="rejestr  wydatków" sheetId="1" r:id="rId2"/>
    <sheet name="Arkusz1" sheetId="9" r:id="rId3"/>
    <sheet name="Arkusz2" sheetId="10" r:id="rId4"/>
  </sheets>
  <definedNames>
    <definedName name="_xlnm._FilterDatabase" localSheetId="1" hidden="1">'rejestr  wydatków'!$B$10:$H$38</definedName>
    <definedName name="_xlnm.Criteria" localSheetId="1">'rejestr  wydatków'!$B$10:$H$37</definedName>
    <definedName name="wydatki">instrukcja!$A$12:$A$17</definedName>
  </definedNames>
  <calcPr calcId="145621"/>
</workbook>
</file>

<file path=xl/calcChain.xml><?xml version="1.0" encoding="utf-8"?>
<calcChain xmlns="http://schemas.openxmlformats.org/spreadsheetml/2006/main">
  <c r="P32" i="1" l="1"/>
  <c r="P10" i="1"/>
  <c r="P31" i="1"/>
  <c r="R31" i="1" s="1"/>
  <c r="P30" i="1"/>
  <c r="R30" i="1" s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15" i="1"/>
  <c r="P13" i="1"/>
  <c r="P12" i="1"/>
  <c r="P11" i="1"/>
  <c r="P9" i="1"/>
  <c r="P8" i="1"/>
  <c r="P7" i="1"/>
  <c r="P5" i="1"/>
  <c r="P6" i="1"/>
  <c r="P4" i="1"/>
  <c r="P3" i="1"/>
  <c r="P2" i="1"/>
  <c r="R2" i="1" l="1"/>
  <c r="R7" i="1"/>
  <c r="R16" i="1"/>
  <c r="R21" i="1"/>
  <c r="R26" i="1"/>
  <c r="L3" i="1"/>
  <c r="L11" i="1"/>
  <c r="L10" i="1"/>
  <c r="L9" i="1"/>
  <c r="L8" i="1"/>
  <c r="L7" i="1"/>
  <c r="L6" i="1"/>
  <c r="L5" i="1"/>
  <c r="L4" i="1"/>
  <c r="L2" i="1"/>
  <c r="F48" i="1"/>
  <c r="G48" i="1"/>
  <c r="R32" i="1" l="1"/>
  <c r="G8" i="1"/>
</calcChain>
</file>

<file path=xl/sharedStrings.xml><?xml version="1.0" encoding="utf-8"?>
<sst xmlns="http://schemas.openxmlformats.org/spreadsheetml/2006/main" count="179" uniqueCount="99">
  <si>
    <t>Lp.</t>
  </si>
  <si>
    <t>Numer faktury</t>
  </si>
  <si>
    <t>Data wystawienia</t>
  </si>
  <si>
    <t>Kwota netto</t>
  </si>
  <si>
    <t>Kwota brutto</t>
  </si>
  <si>
    <t>Typ wydatku</t>
  </si>
  <si>
    <t>materiały</t>
  </si>
  <si>
    <t>odczynniki</t>
  </si>
  <si>
    <t>pozostałe</t>
  </si>
  <si>
    <r>
      <rPr>
        <b/>
        <sz val="12"/>
        <color theme="1"/>
        <rFont val="Calibri"/>
        <family val="2"/>
        <charset val="238"/>
        <scheme val="minor"/>
      </rPr>
      <t>Odczynniki</t>
    </r>
    <r>
      <rPr>
        <sz val="12"/>
        <color theme="1"/>
        <rFont val="Calibri"/>
        <family val="2"/>
        <charset val="238"/>
        <scheme val="minor"/>
      </rPr>
      <t xml:space="preserve"> - odczynniki, trucizny, alkohole</t>
    </r>
  </si>
  <si>
    <t>Suma:</t>
  </si>
  <si>
    <t>praktyki</t>
  </si>
  <si>
    <t>postępowania</t>
  </si>
  <si>
    <t>podróże</t>
  </si>
  <si>
    <t>Razem:</t>
  </si>
  <si>
    <t>Pozostało</t>
  </si>
  <si>
    <t>Typ wydatku:</t>
  </si>
  <si>
    <t>Razem :</t>
  </si>
  <si>
    <r>
      <rPr>
        <b/>
        <sz val="12"/>
        <color theme="1"/>
        <rFont val="Calibri"/>
        <family val="2"/>
        <charset val="238"/>
        <scheme val="minor"/>
      </rPr>
      <t>Materiały</t>
    </r>
    <r>
      <rPr>
        <sz val="12"/>
        <color theme="1"/>
        <rFont val="Calibri"/>
        <family val="2"/>
        <charset val="238"/>
        <scheme val="minor"/>
      </rPr>
      <t xml:space="preserve"> - materiały, materiały laboratoryjne, pasze, nawozy, paliwa, oleje, książki, czasopisma, księgozbiór, środki czystościowe, paliwa, oleje</t>
    </r>
  </si>
  <si>
    <t xml:space="preserve">Zakup aparatury naukowej </t>
  </si>
  <si>
    <t>Bezosobowy fundusz płac wraz z pochodnymi</t>
  </si>
  <si>
    <r>
      <rPr>
        <b/>
        <sz val="12"/>
        <color theme="1"/>
        <rFont val="Calibri"/>
        <family val="2"/>
        <charset val="238"/>
        <scheme val="minor"/>
      </rPr>
      <t xml:space="preserve">Delegacje </t>
    </r>
    <r>
      <rPr>
        <sz val="12"/>
        <color theme="1"/>
        <rFont val="Calibri"/>
        <family val="2"/>
        <charset val="238"/>
        <scheme val="minor"/>
      </rPr>
      <t>- podróże krajowe i zagraniczne</t>
    </r>
  </si>
  <si>
    <t>Publikacje m.in. koszty publikacji, tłumaczeń specjalistycznych</t>
  </si>
  <si>
    <r>
      <t xml:space="preserve">Opłaty konferencyjne oraz szkolenia- </t>
    </r>
    <r>
      <rPr>
        <sz val="12"/>
        <color theme="1"/>
        <rFont val="Calibri"/>
        <family val="2"/>
        <charset val="238"/>
        <scheme val="minor"/>
      </rPr>
      <t>wydatki ponoszone w zwiazku z udziałem w konferencji lub szkoleniu</t>
    </r>
  </si>
  <si>
    <t>Publikacje</t>
  </si>
  <si>
    <t>Usługi obce</t>
  </si>
  <si>
    <r>
      <rPr>
        <b/>
        <sz val="12"/>
        <color theme="1"/>
        <rFont val="Calibri"/>
        <family val="2"/>
        <charset val="238"/>
        <scheme val="minor"/>
      </rPr>
      <t>Materiały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</si>
  <si>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Odczynniki</t>
  </si>
  <si>
    <t>Delegacje</t>
  </si>
  <si>
    <t>Opłaty konferencyjne oraz szkolenia</t>
  </si>
  <si>
    <r>
      <rPr>
        <b/>
        <sz val="12"/>
        <color theme="1"/>
        <rFont val="Calibri"/>
        <family val="2"/>
        <charset val="238"/>
        <scheme val="minor"/>
      </rPr>
      <t>Pozostałe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</si>
  <si>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pozycje</t>
  </si>
  <si>
    <t>Zakup aparatury naukowej</t>
  </si>
  <si>
    <t>Materiały</t>
  </si>
  <si>
    <t>Opłaty konferencyjne i szkoleniowe</t>
  </si>
  <si>
    <t xml:space="preserve">Pozostałe </t>
  </si>
  <si>
    <t>Pozostałe</t>
  </si>
  <si>
    <t>Nazwa firmy</t>
  </si>
  <si>
    <t>informatyka techniczna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</si>
  <si>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</si>
  <si>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</si>
  <si>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</si>
  <si>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</si>
  <si>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</si>
  <si>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środowiska.. górnictwo</t>
  </si>
  <si>
    <t>nauki biologiczne</t>
  </si>
  <si>
    <t>nauki chemiczne</t>
  </si>
  <si>
    <t>nauki o ziemi i środowisku</t>
  </si>
  <si>
    <t>matematyka</t>
  </si>
  <si>
    <t>informatyka</t>
  </si>
  <si>
    <t>ekonomia i finanse</t>
  </si>
  <si>
    <t>nauki o zarządzaniu i jakości</t>
  </si>
  <si>
    <t>nauki prawne</t>
  </si>
  <si>
    <t>nauki socjologiczne</t>
  </si>
  <si>
    <t>geografia społeczno- ekonomiczna…</t>
  </si>
  <si>
    <t>nauki farmaceutyczne</t>
  </si>
  <si>
    <t>nauki medyczne</t>
  </si>
  <si>
    <t>nauki o kulturze fizycznej</t>
  </si>
  <si>
    <t xml:space="preserve">nauki o zdrowiu </t>
  </si>
  <si>
    <t>sztuki plastyczne i onserwacja dzieł sztuki</t>
  </si>
  <si>
    <t>nauki o sztuce</t>
  </si>
  <si>
    <t>nauki leśne</t>
  </si>
  <si>
    <t>rolnictwo i ogrodnictwo</t>
  </si>
  <si>
    <t>architektura i urbanistyka</t>
  </si>
  <si>
    <t xml:space="preserve">nauki o zarządzaniu i jakosci </t>
  </si>
  <si>
    <t xml:space="preserve">nauki o kulturze fizycznej </t>
  </si>
  <si>
    <t xml:space="preserve">nauki o sztuce </t>
  </si>
  <si>
    <t>technologia żywności i żywienia</t>
  </si>
  <si>
    <t>weterynaria</t>
  </si>
  <si>
    <t>zootechnika i rybactwo</t>
  </si>
  <si>
    <t>automatyka, elektronika…</t>
  </si>
  <si>
    <t>inżynieria środowiska, górnictwo</t>
  </si>
  <si>
    <t>geografia społeczno-ekonomiczna…</t>
  </si>
  <si>
    <t>sztuki plastyczne i konserwacja dzieł sztuki</t>
  </si>
  <si>
    <t>dziedzina nauk rolniczych</t>
  </si>
  <si>
    <t xml:space="preserve">dziedzina nauk 
inżynieryjno - technicznych </t>
  </si>
  <si>
    <t>dziedzina nauk 
ścisłych i przyrodniczych</t>
  </si>
  <si>
    <t>dziedzina nauk społecznych</t>
  </si>
  <si>
    <t>dziedzina nauk 
medycznych i nauk o zdrowiu</t>
  </si>
  <si>
    <t>dziedzina sztuki</t>
  </si>
  <si>
    <t>dziedzina nauk humanistycznych</t>
  </si>
  <si>
    <t>Wykaz dyscyplin naukowych:</t>
  </si>
  <si>
    <t>Wykaz dziedzin:</t>
  </si>
  <si>
    <t>Dypcyplina naukowa</t>
  </si>
  <si>
    <t>dyscypliny naukowe</t>
  </si>
  <si>
    <t>automatyka, elektronika i elektrotechnika</t>
  </si>
  <si>
    <t>Rejestr faktur/dokumentów finansowych płatnych ze środków subwencji na utrzymanie i rozwój potencjału badawczego</t>
  </si>
  <si>
    <t>Zakup aparatury naukowej o waryości poniżej 10 000 zł</t>
  </si>
  <si>
    <r>
      <t xml:space="preserve">Usługi obce- </t>
    </r>
    <r>
      <rPr>
        <sz val="12"/>
        <color theme="1"/>
        <rFont val="Calibri"/>
        <family val="2"/>
        <charset val="238"/>
        <scheme val="minor"/>
      </rPr>
      <t>usługi zlecone podmiotem zewnetrznym lub CLB np. z zkresu badań laboratoryjnych</t>
    </r>
  </si>
  <si>
    <r>
      <rPr>
        <b/>
        <sz val="12"/>
        <color theme="1"/>
        <rFont val="Calibri"/>
        <family val="2"/>
        <charset val="238"/>
        <scheme val="minor"/>
      </rPr>
      <t>Pozostałe</t>
    </r>
    <r>
      <rPr>
        <sz val="12"/>
        <color theme="1"/>
        <rFont val="Calibri"/>
        <family val="2"/>
        <charset val="238"/>
        <scheme val="minor"/>
      </rPr>
      <t xml:space="preserve"> - usługi naprawy, serwisowe, konserwacje, transportowe, gastronomiczne, hotelowe, usługi telekomunikacyjne, pozostałe usługi, usługi dzierżawy sprzętu oraz wszelkie nie wymienione powyżej</t>
    </r>
  </si>
  <si>
    <t>przykład1</t>
  </si>
  <si>
    <t>przykład2</t>
  </si>
  <si>
    <t>przykład3</t>
  </si>
  <si>
    <t>przykład4</t>
  </si>
  <si>
    <t>przykład5</t>
  </si>
  <si>
    <t>przykład6</t>
  </si>
  <si>
    <t>przykład7</t>
  </si>
  <si>
    <t>przykład8</t>
  </si>
  <si>
    <t>przykład9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</si>
</sst>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&quot; &quot;#,##0.00&quot; zł &quot;;&quot;-&quot;#,##0.00&quot; zł &quot;;&quot; -&quot;#&quot; zł &quot;;@&quot; &quot;"/>
    <numFmt numFmtId="166" formatCode="[$-415]General"/>
    <numFmt numFmtId="167" formatCode="#,##0.00&quot; &quot;[$zł-415];[Red]&quot;-&quot;#,##0.00&quot; &quot;[$zł-415]"/>
    <numFmt numFmtId="168" formatCode="_(&quot;zł&quot;* #,##0.00_);_(&quot;zł&quot;* \(#,##0.00\);_(&quot;zł&quot;* &quot;-&quot;??_);_(@_)"/>
    <numFmt numFmtId="169" formatCode="#,##0.00\ &quot;zł&quot;"/>
    <numFmt numFmtId="170" formatCode="0.00;[Red]0.00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DDF2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8" fillId="0" borderId="0"/>
    <xf numFmtId="0" fontId="9" fillId="0" borderId="0"/>
    <xf numFmtId="166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7" fontId="13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0" fillId="0" borderId="5" xfId="0" applyBorder="1"/>
    <xf numFmtId="8" fontId="0" fillId="0" borderId="0" xfId="0" applyNumberFormat="1"/>
    <xf numFmtId="8" fontId="0" fillId="0" borderId="1" xfId="0" applyNumberFormat="1" applyBorder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/>
    <xf numFmtId="169" fontId="0" fillId="0" borderId="0" xfId="0" applyNumberFormat="1"/>
    <xf numFmtId="14" fontId="0" fillId="0" borderId="1" xfId="0" applyNumberFormat="1" applyBorder="1"/>
    <xf numFmtId="0" fontId="1" fillId="0" borderId="0" xfId="0" applyFont="1" applyBorder="1" applyAlignment="1">
      <alignment horizontal="center"/>
    </xf>
    <xf numFmtId="8" fontId="0" fillId="0" borderId="0" xfId="0" applyNumberFormat="1" applyBorder="1"/>
    <xf numFmtId="0" fontId="0" fillId="0" borderId="7" xfId="0" applyBorder="1"/>
    <xf numFmtId="169" fontId="0" fillId="0" borderId="8" xfId="0" applyNumberFormat="1" applyBorder="1"/>
    <xf numFmtId="0" fontId="0" fillId="0" borderId="9" xfId="0" applyBorder="1"/>
    <xf numFmtId="169" fontId="0" fillId="0" borderId="10" xfId="0" applyNumberFormat="1" applyBorder="1"/>
    <xf numFmtId="169" fontId="0" fillId="0" borderId="6" xfId="0" applyNumberFormat="1" applyBorder="1"/>
    <xf numFmtId="0" fontId="0" fillId="0" borderId="11" xfId="0" applyBorder="1"/>
    <xf numFmtId="169" fontId="0" fillId="0" borderId="12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9" fontId="0" fillId="3" borderId="0" xfId="0" applyNumberFormat="1" applyFont="1" applyFill="1"/>
    <xf numFmtId="0" fontId="0" fillId="0" borderId="3" xfId="0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13" xfId="0" applyBorder="1"/>
    <xf numFmtId="169" fontId="0" fillId="0" borderId="14" xfId="0" applyNumberFormat="1" applyBorder="1"/>
    <xf numFmtId="170" fontId="16" fillId="4" borderId="1" xfId="40" applyNumberFormat="1" applyFont="1" applyFill="1" applyBorder="1" applyAlignment="1">
      <alignment wrapText="1"/>
    </xf>
    <xf numFmtId="170" fontId="17" fillId="4" borderId="1" xfId="0" applyNumberFormat="1" applyFont="1" applyFill="1" applyBorder="1"/>
    <xf numFmtId="170" fontId="17" fillId="2" borderId="1" xfId="0" applyNumberFormat="1" applyFont="1" applyFill="1" applyBorder="1" applyAlignment="1">
      <alignment wrapText="1"/>
    </xf>
    <xf numFmtId="170" fontId="16" fillId="2" borderId="1" xfId="40" applyNumberFormat="1" applyFont="1" applyFill="1" applyBorder="1" applyAlignment="1">
      <alignment wrapText="1"/>
    </xf>
    <xf numFmtId="170" fontId="17" fillId="5" borderId="1" xfId="0" applyNumberFormat="1" applyFont="1" applyFill="1" applyBorder="1" applyAlignment="1">
      <alignment wrapText="1"/>
    </xf>
    <xf numFmtId="170" fontId="17" fillId="5" borderId="2" xfId="0" applyNumberFormat="1" applyFont="1" applyFill="1" applyBorder="1" applyAlignment="1">
      <alignment wrapText="1"/>
    </xf>
    <xf numFmtId="170" fontId="17" fillId="5" borderId="2" xfId="0" applyNumberFormat="1" applyFont="1" applyFill="1" applyBorder="1"/>
    <xf numFmtId="170" fontId="17" fillId="6" borderId="1" xfId="0" applyNumberFormat="1" applyFont="1" applyFill="1" applyBorder="1" applyAlignment="1">
      <alignment wrapText="1"/>
    </xf>
    <xf numFmtId="170" fontId="17" fillId="7" borderId="1" xfId="0" applyNumberFormat="1" applyFont="1" applyFill="1" applyBorder="1" applyAlignment="1">
      <alignment wrapText="1"/>
    </xf>
    <xf numFmtId="170" fontId="17" fillId="8" borderId="2" xfId="0" applyNumberFormat="1" applyFont="1" applyFill="1" applyBorder="1" applyAlignment="1">
      <alignment wrapText="1"/>
    </xf>
    <xf numFmtId="0" fontId="17" fillId="9" borderId="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9" fontId="0" fillId="0" borderId="20" xfId="0" applyNumberFormat="1" applyBorder="1"/>
    <xf numFmtId="0" fontId="0" fillId="10" borderId="9" xfId="0" applyFill="1" applyBorder="1"/>
    <xf numFmtId="169" fontId="0" fillId="10" borderId="18" xfId="0" applyNumberFormat="1" applyFill="1" applyBorder="1"/>
    <xf numFmtId="0" fontId="0" fillId="10" borderId="5" xfId="0" applyFill="1" applyBorder="1"/>
    <xf numFmtId="169" fontId="0" fillId="10" borderId="2" xfId="0" applyNumberFormat="1" applyFill="1" applyBorder="1"/>
    <xf numFmtId="0" fontId="0" fillId="10" borderId="17" xfId="0" applyFill="1" applyBorder="1"/>
    <xf numFmtId="169" fontId="0" fillId="10" borderId="19" xfId="0" applyNumberFormat="1" applyFill="1" applyBorder="1"/>
    <xf numFmtId="0" fontId="0" fillId="11" borderId="9" xfId="0" applyFill="1" applyBorder="1"/>
    <xf numFmtId="169" fontId="0" fillId="11" borderId="18" xfId="0" applyNumberFormat="1" applyFill="1" applyBorder="1"/>
    <xf numFmtId="0" fontId="0" fillId="11" borderId="5" xfId="0" applyFill="1" applyBorder="1"/>
    <xf numFmtId="169" fontId="0" fillId="11" borderId="2" xfId="0" applyNumberFormat="1" applyFill="1" applyBorder="1"/>
    <xf numFmtId="0" fontId="0" fillId="11" borderId="17" xfId="0" applyFill="1" applyBorder="1"/>
    <xf numFmtId="169" fontId="0" fillId="11" borderId="19" xfId="0" applyNumberFormat="1" applyFill="1" applyBorder="1"/>
    <xf numFmtId="0" fontId="0" fillId="12" borderId="9" xfId="0" applyFill="1" applyBorder="1"/>
    <xf numFmtId="169" fontId="0" fillId="12" borderId="18" xfId="0" applyNumberFormat="1" applyFill="1" applyBorder="1"/>
    <xf numFmtId="0" fontId="0" fillId="12" borderId="5" xfId="0" applyFill="1" applyBorder="1"/>
    <xf numFmtId="169" fontId="0" fillId="12" borderId="2" xfId="0" applyNumberFormat="1" applyFill="1" applyBorder="1"/>
    <xf numFmtId="0" fontId="0" fillId="12" borderId="17" xfId="0" applyFill="1" applyBorder="1"/>
    <xf numFmtId="169" fontId="0" fillId="12" borderId="19" xfId="0" applyNumberFormat="1" applyFill="1" applyBorder="1"/>
    <xf numFmtId="0" fontId="0" fillId="13" borderId="9" xfId="0" applyFill="1" applyBorder="1"/>
    <xf numFmtId="169" fontId="0" fillId="13" borderId="18" xfId="0" applyNumberFormat="1" applyFill="1" applyBorder="1"/>
    <xf numFmtId="0" fontId="0" fillId="13" borderId="5" xfId="0" applyFill="1" applyBorder="1"/>
    <xf numFmtId="169" fontId="0" fillId="13" borderId="2" xfId="0" applyNumberFormat="1" applyFill="1" applyBorder="1"/>
    <xf numFmtId="0" fontId="0" fillId="13" borderId="17" xfId="0" applyFill="1" applyBorder="1"/>
    <xf numFmtId="169" fontId="0" fillId="13" borderId="19" xfId="0" applyNumberFormat="1" applyFill="1" applyBorder="1"/>
    <xf numFmtId="0" fontId="0" fillId="14" borderId="9" xfId="0" applyFill="1" applyBorder="1"/>
    <xf numFmtId="169" fontId="0" fillId="14" borderId="18" xfId="0" applyNumberFormat="1" applyFill="1" applyBorder="1"/>
    <xf numFmtId="0" fontId="0" fillId="14" borderId="5" xfId="0" applyFill="1" applyBorder="1"/>
    <xf numFmtId="169" fontId="0" fillId="14" borderId="2" xfId="0" applyNumberFormat="1" applyFill="1" applyBorder="1"/>
    <xf numFmtId="0" fontId="0" fillId="14" borderId="17" xfId="0" applyFill="1" applyBorder="1"/>
    <xf numFmtId="169" fontId="0" fillId="14" borderId="19" xfId="0" applyNumberFormat="1" applyFill="1" applyBorder="1"/>
    <xf numFmtId="0" fontId="0" fillId="15" borderId="21" xfId="0" applyFill="1" applyBorder="1"/>
    <xf numFmtId="169" fontId="0" fillId="15" borderId="4" xfId="0" applyNumberFormat="1" applyFill="1" applyBorder="1"/>
    <xf numFmtId="0" fontId="0" fillId="15" borderId="15" xfId="0" applyFill="1" applyBorder="1" applyAlignment="1">
      <alignment horizontal="center" vertical="center"/>
    </xf>
    <xf numFmtId="0" fontId="0" fillId="16" borderId="7" xfId="0" applyFill="1" applyBorder="1"/>
    <xf numFmtId="169" fontId="0" fillId="16" borderId="23" xfId="0" applyNumberFormat="1" applyFill="1" applyBorder="1"/>
    <xf numFmtId="0" fontId="0" fillId="16" borderId="7" xfId="0" applyFill="1" applyBorder="1" applyAlignment="1">
      <alignment horizontal="center" vertical="center"/>
    </xf>
    <xf numFmtId="169" fontId="4" fillId="16" borderId="8" xfId="0" applyNumberFormat="1" applyFont="1" applyFill="1" applyBorder="1" applyAlignment="1">
      <alignment horizontal="center"/>
    </xf>
    <xf numFmtId="169" fontId="4" fillId="15" borderId="16" xfId="0" applyNumberFormat="1" applyFont="1" applyFill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8" fontId="0" fillId="0" borderId="6" xfId="0" applyNumberFormat="1" applyBorder="1"/>
    <xf numFmtId="0" fontId="0" fillId="0" borderId="25" xfId="0" applyBorder="1"/>
    <xf numFmtId="8" fontId="0" fillId="0" borderId="25" xfId="0" applyNumberFormat="1" applyBorder="1"/>
    <xf numFmtId="8" fontId="0" fillId="0" borderId="27" xfId="0" applyNumberFormat="1" applyBorder="1"/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8" fontId="0" fillId="0" borderId="29" xfId="0" applyNumberFormat="1" applyBorder="1"/>
    <xf numFmtId="8" fontId="0" fillId="0" borderId="12" xfId="0" applyNumberFormat="1" applyBorder="1"/>
    <xf numFmtId="0" fontId="0" fillId="0" borderId="24" xfId="0" applyBorder="1"/>
    <xf numFmtId="14" fontId="0" fillId="0" borderId="24" xfId="0" applyNumberFormat="1" applyBorder="1"/>
    <xf numFmtId="8" fontId="0" fillId="0" borderId="24" xfId="0" applyNumberFormat="1" applyBorder="1"/>
    <xf numFmtId="8" fontId="0" fillId="0" borderId="10" xfId="0" applyNumberFormat="1" applyBorder="1"/>
    <xf numFmtId="0" fontId="0" fillId="0" borderId="26" xfId="0" applyBorder="1"/>
    <xf numFmtId="0" fontId="1" fillId="0" borderId="31" xfId="0" applyFont="1" applyBorder="1" applyAlignment="1">
      <alignment horizontal="center"/>
    </xf>
    <xf numFmtId="0" fontId="0" fillId="0" borderId="32" xfId="0" applyBorder="1"/>
    <xf numFmtId="0" fontId="0" fillId="0" borderId="30" xfId="0" applyBorder="1"/>
    <xf numFmtId="0" fontId="1" fillId="0" borderId="33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13" borderId="15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169" fontId="4" fillId="13" borderId="16" xfId="0" applyNumberFormat="1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169" fontId="4" fillId="14" borderId="16" xfId="0" applyNumberFormat="1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169" fontId="4" fillId="10" borderId="16" xfId="0" applyNumberFormat="1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169" fontId="4" fillId="12" borderId="16" xfId="0" applyNumberFormat="1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169" fontId="4" fillId="11" borderId="16" xfId="0" applyNumberFormat="1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</cellXfs>
  <cellStyles count="85">
    <cellStyle name="Dziesiętny 2" xfId="1"/>
    <cellStyle name="Dziesiętny 2 2" xfId="2"/>
    <cellStyle name="Dziesiętny 2 2 2" xfId="3"/>
    <cellStyle name="Dziesiętny 2 3" xfId="4"/>
    <cellStyle name="Dziesiętny 2 3 2" xfId="5"/>
    <cellStyle name="Dziesiętny 2 4" xfId="6"/>
    <cellStyle name="Dziesiętny 2 4 2" xfId="7"/>
    <cellStyle name="Dziesiętny 2 5" xfId="8"/>
    <cellStyle name="Dziesiętny 3" xfId="9"/>
    <cellStyle name="Dziesiętny 3 2" xfId="10"/>
    <cellStyle name="Dziesiętny 3 3" xfId="11"/>
    <cellStyle name="Dziesiętny 3 4" xfId="12"/>
    <cellStyle name="Dziesiętny 4" xfId="13"/>
    <cellStyle name="Dziesiętny 4 2" xfId="14"/>
    <cellStyle name="Dziesiętny 5" xfId="15"/>
    <cellStyle name="Dziesiętny 6" xfId="16"/>
    <cellStyle name="Dziesiętny 7" xfId="17"/>
    <cellStyle name="Dziesiętny 8" xfId="18"/>
    <cellStyle name="Excel Built-in Currency" xfId="19"/>
    <cellStyle name="Excel Built-in Normal" xfId="20"/>
    <cellStyle name="Excel Built-in Normal 2" xfId="21"/>
    <cellStyle name="Heading" xfId="22"/>
    <cellStyle name="Heading1" xfId="23"/>
    <cellStyle name="Hiperłącze 2" xfId="24"/>
    <cellStyle name="Normalny" xfId="0" builtinId="0"/>
    <cellStyle name="Normalny 10" xfId="25"/>
    <cellStyle name="Normalny 11" xfId="26"/>
    <cellStyle name="Normalny 11 2" xfId="27"/>
    <cellStyle name="Normalny 12" xfId="28"/>
    <cellStyle name="Normalny 13" xfId="29"/>
    <cellStyle name="Normalny 14" xfId="30"/>
    <cellStyle name="Normalny 14 2" xfId="31"/>
    <cellStyle name="Normalny 14 3" xfId="32"/>
    <cellStyle name="Normalny 14 4" xfId="33"/>
    <cellStyle name="Normalny 15" xfId="34"/>
    <cellStyle name="Normalny 16" xfId="35"/>
    <cellStyle name="Normalny 17" xfId="36"/>
    <cellStyle name="Normalny 18" xfId="37"/>
    <cellStyle name="Normalny 19" xfId="38"/>
    <cellStyle name="Normalny 2" xfId="39"/>
    <cellStyle name="Normalny 2 2" xfId="40"/>
    <cellStyle name="Normalny 2 2 2" xfId="41"/>
    <cellStyle name="Normalny 2 3" xfId="42"/>
    <cellStyle name="Normalny 2 4" xfId="43"/>
    <cellStyle name="Normalny 2 5" xfId="44"/>
    <cellStyle name="Normalny 3" xfId="45"/>
    <cellStyle name="Normalny 3 2" xfId="46"/>
    <cellStyle name="Normalny 3 2 2" xfId="47"/>
    <cellStyle name="Normalny 3 3" xfId="48"/>
    <cellStyle name="Normalny 3 4" xfId="49"/>
    <cellStyle name="Normalny 4" xfId="50"/>
    <cellStyle name="Normalny 4 2" xfId="51"/>
    <cellStyle name="Normalny 4 2 2" xfId="52"/>
    <cellStyle name="Normalny 4 3" xfId="53"/>
    <cellStyle name="Normalny 5" xfId="54"/>
    <cellStyle name="Normalny 6" xfId="55"/>
    <cellStyle name="Normalny 6 2" xfId="56"/>
    <cellStyle name="Normalny 7" xfId="57"/>
    <cellStyle name="Normalny 7 2" xfId="58"/>
    <cellStyle name="Normalny 7 3" xfId="59"/>
    <cellStyle name="Normalny 7 4" xfId="60"/>
    <cellStyle name="Normalny 8" xfId="61"/>
    <cellStyle name="Normalny 8 2" xfId="62"/>
    <cellStyle name="Normalny 8 2 2" xfId="63"/>
    <cellStyle name="Normalny 8 2 2 2" xfId="64"/>
    <cellStyle name="Normalny 8 2 3" xfId="65"/>
    <cellStyle name="Normalny 8 3" xfId="66"/>
    <cellStyle name="Normalny 8 4" xfId="67"/>
    <cellStyle name="Normalny 9" xfId="68"/>
    <cellStyle name="Normalny 9 2" xfId="69"/>
    <cellStyle name="Normalny 9 3" xfId="70"/>
    <cellStyle name="Normalny 9 4" xfId="71"/>
    <cellStyle name="Procentowy 2" xfId="72"/>
    <cellStyle name="Procentowy 2 2" xfId="73"/>
    <cellStyle name="Procentowy 2 3" xfId="74"/>
    <cellStyle name="Procentowy 3" xfId="75"/>
    <cellStyle name="Procentowy 4" xfId="76"/>
    <cellStyle name="Result" xfId="77"/>
    <cellStyle name="Result2" xfId="78"/>
    <cellStyle name="Walutowy 2" xfId="79"/>
    <cellStyle name="Walutowy 2 2" xfId="80"/>
    <cellStyle name="Walutowy 2 2 2" xfId="81"/>
    <cellStyle name="Walutowy 2 3" xfId="82"/>
    <cellStyle name="Walutowy 3" xfId="83"/>
    <cellStyle name="Walutowy 3 2" xfId="84"/>
  </cellStyles>
  <dxfs count="1">
    <dxf>
      <font>
        <color rgb="FF9C0006"/>
      </font>
    </dxf>
  </dxfs>
  <tableStyles count="0" defaultTableStyle="TableStyleMedium2" defaultPivotStyle="PivotStyleLight16"/>
  <colors>
    <mruColors>
      <color rgb="FFDDF2FF"/>
      <color rgb="FFFFE7FF"/>
      <color rgb="FFFFF3F3"/>
      <color rgb="FFFFFFE1"/>
      <color rgb="FFEFEFFF"/>
      <color rgb="FFE7E7FF"/>
      <color rgb="FFEBFFFF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6</xdr:row>
          <xdr:rowOff>0</xdr:rowOff>
        </xdr:from>
        <xdr:to>
          <xdr:col>4</xdr:col>
          <xdr:colOff>1095375</xdr:colOff>
          <xdr:row>7</xdr:row>
          <xdr:rowOff>19050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Przycisk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247650</xdr:colOff>
          <xdr:row>5</xdr:row>
          <xdr:rowOff>209550</xdr:rowOff>
        </xdr:from>
        <xdr:to>
          <xdr:col>4</xdr:col>
          <xdr:colOff>1104900</xdr:colOff>
          <xdr:row>7</xdr:row>
          <xdr:rowOff>9525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Całość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485775</xdr:colOff>
          <xdr:row>35</xdr:row>
          <xdr:rowOff>171450</xdr:rowOff>
        </xdr:from>
        <xdr:to>
          <xdr:col>10</xdr:col>
          <xdr:colOff>1209675</xdr:colOff>
          <xdr:row>37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wiersz</a:t>
              </a:r>
            </a:p>
            <a:p>
              <a:pPr algn="ctr" rtl="0">
                <a:defRPr sz="1000"/>
              </a:pPr>
              <a:endPara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S17"/>
  <sheetViews>
    <sheetView topLeftCell="B1" workbookViewId="0">
      <selection activeCell="C9" sqref="C9:O9"/>
    </sheetView>
  </sheetViews>
  <sheetFormatPr defaultRowHeight="15"/>
  <cols>
    <col min="1" max="1" width="13.5703125" hidden="1" customWidth="1"/>
    <col min="2" max="2" width="13.5703125" customWidth="1"/>
  </cols>
  <sheetData>
    <row r="1" spans="1:19" ht="32.25" customHeight="1">
      <c r="C1" s="28" t="s">
        <v>22</v>
      </c>
    </row>
    <row r="2" spans="1:19" ht="33" customHeight="1">
      <c r="C2" s="28" t="s">
        <v>87</v>
      </c>
    </row>
    <row r="3" spans="1:19" ht="31.5" customHeight="1">
      <c r="C3" s="110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9" ht="24" customHeight="1">
      <c r="C4" s="27" t="s">
        <v>88</v>
      </c>
      <c r="D4" s="6"/>
      <c r="E4" s="6"/>
      <c r="F4" s="6"/>
      <c r="G4" s="6"/>
      <c r="H4" s="6"/>
      <c r="I4" s="6"/>
      <c r="J4" s="6"/>
      <c r="K4" s="6"/>
    </row>
    <row r="5" spans="1:19" ht="37.5" customHeight="1">
      <c r="C5" s="111" t="s">
        <v>18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8"/>
      <c r="P5" s="8"/>
      <c r="Q5" s="8"/>
    </row>
    <row r="6" spans="1:19" ht="25.5" customHeight="1">
      <c r="C6" s="112" t="s">
        <v>9</v>
      </c>
      <c r="D6" s="112"/>
      <c r="E6" s="112"/>
      <c r="F6" s="112"/>
      <c r="G6" s="112"/>
      <c r="H6" s="6"/>
      <c r="I6" s="6"/>
      <c r="J6" s="6"/>
      <c r="K6" s="6"/>
    </row>
    <row r="7" spans="1:19" ht="24.75" customHeight="1">
      <c r="C7" s="111" t="s">
        <v>21</v>
      </c>
      <c r="D7" s="111"/>
      <c r="E7" s="111"/>
      <c r="F7" s="111"/>
      <c r="G7" s="111"/>
      <c r="H7" s="6"/>
      <c r="I7" s="6"/>
      <c r="J7" s="6"/>
      <c r="K7" s="6"/>
    </row>
    <row r="8" spans="1:19" ht="24.75" customHeight="1">
      <c r="C8" s="29" t="s">
        <v>23</v>
      </c>
      <c r="D8" s="25"/>
      <c r="E8" s="25"/>
      <c r="F8" s="25"/>
      <c r="G8" s="25"/>
      <c r="H8" s="6"/>
      <c r="I8" s="6"/>
      <c r="J8" s="6"/>
      <c r="K8" s="6"/>
    </row>
    <row r="9" spans="1:19" ht="33.75" customHeight="1">
      <c r="C9" s="111" t="s">
        <v>89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7"/>
      <c r="Q9" s="9"/>
      <c r="R9" s="9"/>
      <c r="S9" s="9"/>
    </row>
    <row r="12" spans="1:19">
      <c r="A12" t="s">
        <v>12</v>
      </c>
    </row>
    <row r="13" spans="1:19">
      <c r="A13" t="s">
        <v>11</v>
      </c>
    </row>
    <row r="14" spans="1:19">
      <c r="A14" t="s">
        <v>6</v>
      </c>
    </row>
    <row r="15" spans="1:19">
      <c r="A15" t="s">
        <v>7</v>
      </c>
    </row>
    <row r="16" spans="1:19">
      <c r="A16" t="s">
        <v>13</v>
      </c>
    </row>
    <row r="17" spans="1:1">
      <c r="A17" t="s">
        <v>8</v>
      </c>
    </row>
  </sheetData>
  <mergeCells count="5">
    <mergeCell ref="C3:O3"/>
    <mergeCell ref="C6:G6"/>
    <mergeCell ref="C7:G7"/>
    <mergeCell ref="C5:N5"/>
    <mergeCell ref="C9:O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R58"/>
  <sheetViews>
    <sheetView tabSelected="1" topLeftCell="B1" zoomScale="80" zoomScaleNormal="80" workbookViewId="0">
      <selection activeCell="C11" sqref="C11:C19"/>
    </sheetView>
  </sheetViews>
  <sheetFormatPr defaultRowHeight="15"/>
  <cols>
    <col min="2" max="2" width="5.7109375" customWidth="1"/>
    <col min="3" max="3" width="19.7109375" customWidth="1"/>
    <col min="4" max="4" width="18.5703125" customWidth="1"/>
    <col min="5" max="5" width="17.28515625" customWidth="1"/>
    <col min="6" max="6" width="18.28515625" customWidth="1"/>
    <col min="7" max="7" width="20.28515625" customWidth="1"/>
    <col min="8" max="9" width="39.85546875" customWidth="1"/>
    <col min="11" max="11" width="42.85546875" customWidth="1"/>
    <col min="12" max="12" width="16.140625" customWidth="1"/>
    <col min="15" max="15" width="37.140625" customWidth="1"/>
    <col min="16" max="18" width="31.5703125" customWidth="1"/>
  </cols>
  <sheetData>
    <row r="1" spans="2:18" ht="30.95" customHeight="1" thickBot="1">
      <c r="K1" s="21" t="s">
        <v>16</v>
      </c>
      <c r="L1" s="22" t="s">
        <v>10</v>
      </c>
      <c r="O1" s="45" t="s">
        <v>81</v>
      </c>
      <c r="P1" s="46" t="s">
        <v>10</v>
      </c>
      <c r="Q1" s="45" t="s">
        <v>82</v>
      </c>
      <c r="R1" s="46" t="s">
        <v>10</v>
      </c>
    </row>
    <row r="2" spans="2:18" ht="18.75">
      <c r="D2" s="2" t="s">
        <v>86</v>
      </c>
      <c r="E2" s="2"/>
      <c r="F2" s="2"/>
      <c r="G2" s="2"/>
      <c r="K2" s="16" t="s">
        <v>24</v>
      </c>
      <c r="L2" s="17">
        <f>SUMIF($H$11:$H$47,"Publikacje",$G$11:$G$47)</f>
        <v>5000</v>
      </c>
      <c r="O2" s="48" t="s">
        <v>61</v>
      </c>
      <c r="P2" s="49">
        <f>SUMIF($I$11:$I$47,"nauki leśne",$G$11:$G$47)</f>
        <v>0</v>
      </c>
      <c r="Q2" s="125" t="s">
        <v>74</v>
      </c>
      <c r="R2" s="128">
        <f>SUM(P2:P6)</f>
        <v>18711</v>
      </c>
    </row>
    <row r="3" spans="2:18" ht="18.75">
      <c r="D3" s="2"/>
      <c r="E3" s="2"/>
      <c r="F3" s="2"/>
      <c r="G3" s="2"/>
      <c r="K3" s="3" t="s">
        <v>32</v>
      </c>
      <c r="L3" s="18">
        <f>SUMIF($H$11:$H$47,"Zakup aparatury naukowej ",$G$11:$G$47)</f>
        <v>45</v>
      </c>
      <c r="O3" s="50" t="s">
        <v>62</v>
      </c>
      <c r="P3" s="51">
        <f>SUMIF($I$11:$I$47,"rolnictwo i ogrodnictwo",$G$11:$G$47)</f>
        <v>12711</v>
      </c>
      <c r="Q3" s="126"/>
      <c r="R3" s="129"/>
    </row>
    <row r="4" spans="2:18" ht="18.75">
      <c r="D4" s="2"/>
      <c r="F4" s="2"/>
      <c r="G4" s="2"/>
      <c r="K4" s="32" t="s">
        <v>20</v>
      </c>
      <c r="L4" s="33">
        <f>SUMIF($H$11:$H$47,"Bezosobowy fundusz płac wraz z pochodnymi",$G$11:$G$47)</f>
        <v>0</v>
      </c>
      <c r="O4" s="50" t="s">
        <v>67</v>
      </c>
      <c r="P4" s="51">
        <f>SUMIF($I$11:$I$47,"technologia żywności i żywienia",$G$11:$G$47)</f>
        <v>1000</v>
      </c>
      <c r="Q4" s="126"/>
      <c r="R4" s="129"/>
    </row>
    <row r="5" spans="2:18" ht="18.75">
      <c r="D5" s="2"/>
      <c r="E5" s="2"/>
      <c r="F5" s="2"/>
      <c r="G5" s="2"/>
      <c r="K5" s="3" t="s">
        <v>25</v>
      </c>
      <c r="L5" s="18">
        <f>SUMIF($H$11:$H$47,"Usługi obce",$G$11:$G$47)</f>
        <v>400</v>
      </c>
      <c r="O5" s="50" t="s">
        <v>68</v>
      </c>
      <c r="P5" s="51">
        <f>SUMIF($I$11:$I$47,"weterynaria",$G$11:$G$47)</f>
        <v>5000</v>
      </c>
      <c r="Q5" s="126"/>
      <c r="R5" s="129"/>
    </row>
    <row r="6" spans="2:18" ht="19.5" thickBot="1">
      <c r="D6" s="2"/>
      <c r="E6" s="2"/>
      <c r="F6" s="2"/>
      <c r="G6" s="2"/>
      <c r="K6" s="3" t="s">
        <v>33</v>
      </c>
      <c r="L6" s="18">
        <f>SUMIF($H$11:$H$47,"Materiały ",$G$11:$G$47)</f>
        <v>0</v>
      </c>
      <c r="O6" s="52" t="s">
        <v>69</v>
      </c>
      <c r="P6" s="53">
        <f>SUMIF($I$11:$I$47,"zootechnika i rybactwo",$G$11:$G$47)</f>
        <v>0</v>
      </c>
      <c r="Q6" s="127"/>
      <c r="R6" s="130"/>
    </row>
    <row r="7" spans="2:18" ht="18.75">
      <c r="D7" s="2"/>
      <c r="E7" s="2"/>
      <c r="G7" s="10">
        <v>20000</v>
      </c>
      <c r="K7" s="3" t="s">
        <v>27</v>
      </c>
      <c r="L7" s="18">
        <f>SUMIF($H$11:$H$47,"Odczynniki",$G$11:$G$47)</f>
        <v>12334</v>
      </c>
      <c r="O7" s="60" t="s">
        <v>63</v>
      </c>
      <c r="P7" s="61">
        <f>SUMIF($I$11:$I$47,"architektura i urbanistyka",$G$11:$G$47)</f>
        <v>0</v>
      </c>
      <c r="Q7" s="131" t="s">
        <v>75</v>
      </c>
      <c r="R7" s="134">
        <f>SUM(P7:P15)</f>
        <v>0</v>
      </c>
    </row>
    <row r="8" spans="2:18">
      <c r="F8" t="s">
        <v>15</v>
      </c>
      <c r="G8" s="23">
        <f>$G$7-$L$11</f>
        <v>-98821</v>
      </c>
      <c r="H8" s="4"/>
      <c r="I8" s="4"/>
      <c r="K8" s="3" t="s">
        <v>28</v>
      </c>
      <c r="L8" s="18">
        <f>SUMIF($H$11:$H$47,"Delegacje",$G$11:$G$47)</f>
        <v>101000</v>
      </c>
      <c r="O8" s="62" t="s">
        <v>85</v>
      </c>
      <c r="P8" s="63">
        <f>SUMIF($I$11:$I$47,"automatyka, elektronika…",$G$11:$G$47)</f>
        <v>0</v>
      </c>
      <c r="Q8" s="132"/>
      <c r="R8" s="135"/>
    </row>
    <row r="9" spans="2:18" ht="15.75" thickBot="1">
      <c r="K9" s="3" t="s">
        <v>34</v>
      </c>
      <c r="L9" s="18">
        <f>SUMIF($H$11:$H$47,"Opłaty konferencyjne oraz szkolenia",$G$11:$G$47)</f>
        <v>0</v>
      </c>
      <c r="O9" s="62" t="s">
        <v>38</v>
      </c>
      <c r="P9" s="63">
        <f>SUMIF($I$11:$I$47,"informatyka techniczna",$G$11:$G$47)</f>
        <v>0</v>
      </c>
      <c r="Q9" s="132"/>
      <c r="R9" s="135"/>
    </row>
    <row r="10" spans="2:18" ht="30" customHeight="1" thickBot="1">
      <c r="B10" s="105" t="s">
        <v>0</v>
      </c>
      <c r="C10" s="102" t="s">
        <v>37</v>
      </c>
      <c r="D10" s="91" t="s">
        <v>1</v>
      </c>
      <c r="E10" s="91" t="s">
        <v>2</v>
      </c>
      <c r="F10" s="91" t="s">
        <v>3</v>
      </c>
      <c r="G10" s="91" t="s">
        <v>4</v>
      </c>
      <c r="H10" s="91" t="s">
        <v>5</v>
      </c>
      <c r="I10" s="92" t="s">
        <v>83</v>
      </c>
      <c r="K10" s="19" t="s">
        <v>36</v>
      </c>
      <c r="L10" s="20">
        <f>SUMIF($H$11:$H$47,"Pozostałe ",$G$11:$G$47)</f>
        <v>42</v>
      </c>
      <c r="O10" s="62" t="s">
        <v>39</v>
      </c>
      <c r="P10" s="63">
        <f>SUMIF($I$11:$I$47,"inżynieria biomedyczna",$G$11:$G$47)</f>
        <v>0</v>
      </c>
      <c r="Q10" s="132"/>
      <c r="R10" s="135"/>
    </row>
    <row r="11" spans="2:18" ht="15.75" thickBot="1">
      <c r="B11" s="106">
        <v>1</v>
      </c>
      <c r="C11" s="103" t="s">
        <v>90</v>
      </c>
      <c r="D11" s="97">
        <v>33</v>
      </c>
      <c r="E11" s="98">
        <v>43800</v>
      </c>
      <c r="F11" s="99">
        <v>2</v>
      </c>
      <c r="G11" s="99">
        <v>12334</v>
      </c>
      <c r="H11" s="99" t="s">
        <v>27</v>
      </c>
      <c r="I11" s="100" t="s">
        <v>62</v>
      </c>
      <c r="K11" s="14" t="s">
        <v>14</v>
      </c>
      <c r="L11" s="15">
        <f>SUM($G$11:$G$47)</f>
        <v>118821</v>
      </c>
      <c r="O11" s="62" t="s">
        <v>40</v>
      </c>
      <c r="P11" s="63">
        <f>SUMIF($I$11:$I$47,"inżynieria chemiczna",$G$11:$G$47)</f>
        <v>0</v>
      </c>
      <c r="Q11" s="132"/>
      <c r="R11" s="135"/>
    </row>
    <row r="12" spans="2:18" ht="15.75" thickBot="1">
      <c r="B12" s="107">
        <v>2</v>
      </c>
      <c r="C12" s="103" t="s">
        <v>91</v>
      </c>
      <c r="D12" s="1">
        <v>12</v>
      </c>
      <c r="E12" s="11">
        <v>43599</v>
      </c>
      <c r="F12" s="5">
        <v>3</v>
      </c>
      <c r="G12" s="5">
        <v>377</v>
      </c>
      <c r="H12" s="5" t="s">
        <v>25</v>
      </c>
      <c r="I12" s="87" t="s">
        <v>62</v>
      </c>
      <c r="O12" s="62" t="s">
        <v>41</v>
      </c>
      <c r="P12" s="63">
        <f>SUMIF($I$11:$I$47,"inżynieria lądowa i transport",$G$11:$G$47)</f>
        <v>0</v>
      </c>
      <c r="Q12" s="132"/>
      <c r="R12" s="135"/>
    </row>
    <row r="13" spans="2:18" ht="15.75" thickBot="1">
      <c r="B13" s="107">
        <v>3</v>
      </c>
      <c r="C13" s="103" t="s">
        <v>92</v>
      </c>
      <c r="D13" s="1">
        <v>66</v>
      </c>
      <c r="E13" s="11">
        <v>43556</v>
      </c>
      <c r="F13" s="5">
        <v>4</v>
      </c>
      <c r="G13" s="5">
        <v>1000</v>
      </c>
      <c r="H13" s="5" t="s">
        <v>28</v>
      </c>
      <c r="I13" s="87" t="s">
        <v>67</v>
      </c>
      <c r="O13" s="62" t="s">
        <v>42</v>
      </c>
      <c r="P13" s="63">
        <f>SUMIF($I$11:$I$47,"inżynieria materiałowa",$G$11:$G$47)</f>
        <v>0</v>
      </c>
      <c r="Q13" s="132"/>
      <c r="R13" s="135"/>
    </row>
    <row r="14" spans="2:18" ht="15.75" thickBot="1">
      <c r="B14" s="107">
        <v>4</v>
      </c>
      <c r="C14" s="103" t="s">
        <v>93</v>
      </c>
      <c r="D14" s="1">
        <v>443</v>
      </c>
      <c r="E14" s="11">
        <v>43575</v>
      </c>
      <c r="F14" s="5">
        <v>45</v>
      </c>
      <c r="G14" s="5">
        <v>5000</v>
      </c>
      <c r="H14" s="5" t="s">
        <v>24</v>
      </c>
      <c r="I14" s="87" t="s">
        <v>68</v>
      </c>
      <c r="O14" s="62" t="s">
        <v>43</v>
      </c>
      <c r="P14" s="63">
        <f>SUMIF($I$11:$I$47,"inżynieria mechaniczna",$G$11:$G$47)</f>
        <v>0</v>
      </c>
      <c r="Q14" s="132"/>
      <c r="R14" s="135"/>
    </row>
    <row r="15" spans="2:18" ht="15.75" thickBot="1">
      <c r="B15" s="107">
        <v>5</v>
      </c>
      <c r="C15" s="103" t="s">
        <v>94</v>
      </c>
      <c r="D15" s="1">
        <v>323</v>
      </c>
      <c r="E15" s="11">
        <v>43517</v>
      </c>
      <c r="F15" s="5">
        <v>3</v>
      </c>
      <c r="G15" s="5">
        <v>100000</v>
      </c>
      <c r="H15" s="5" t="s">
        <v>28</v>
      </c>
      <c r="I15" s="87" t="s">
        <v>58</v>
      </c>
      <c r="O15" s="64" t="s">
        <v>71</v>
      </c>
      <c r="P15" s="65">
        <f>SUMIF($I$11:$I$47,"inżynieria środowiska, górnictwo",$G$11:$G$47)</f>
        <v>0</v>
      </c>
      <c r="Q15" s="133"/>
      <c r="R15" s="136"/>
    </row>
    <row r="16" spans="2:18" ht="15.75" thickBot="1">
      <c r="B16" s="107">
        <v>6</v>
      </c>
      <c r="C16" s="103" t="s">
        <v>95</v>
      </c>
      <c r="D16" s="1">
        <v>434</v>
      </c>
      <c r="E16" s="11">
        <v>43527</v>
      </c>
      <c r="F16" s="5">
        <v>54</v>
      </c>
      <c r="G16" s="5">
        <v>45</v>
      </c>
      <c r="H16" s="5" t="s">
        <v>19</v>
      </c>
      <c r="I16" s="87" t="s">
        <v>73</v>
      </c>
      <c r="O16" s="54" t="s">
        <v>45</v>
      </c>
      <c r="P16" s="55">
        <f>SUMIF($I$11:$I$47,"nauki biologiczne",$G$11:$G$47)</f>
        <v>0</v>
      </c>
      <c r="Q16" s="140" t="s">
        <v>76</v>
      </c>
      <c r="R16" s="137">
        <f>SUM(P16:P20)</f>
        <v>0</v>
      </c>
    </row>
    <row r="17" spans="2:18" ht="15.75" thickBot="1">
      <c r="B17" s="107">
        <v>7</v>
      </c>
      <c r="C17" s="103" t="s">
        <v>96</v>
      </c>
      <c r="D17" s="1"/>
      <c r="E17" s="1"/>
      <c r="F17" s="5"/>
      <c r="G17" s="5">
        <v>23</v>
      </c>
      <c r="H17" s="5" t="s">
        <v>25</v>
      </c>
      <c r="I17" s="87" t="s">
        <v>53</v>
      </c>
      <c r="O17" s="56" t="s">
        <v>46</v>
      </c>
      <c r="P17" s="57">
        <f>SUMIF($I$11:$I$47,"nauki chemiczne",$G$11:$G$47)</f>
        <v>0</v>
      </c>
      <c r="Q17" s="141"/>
      <c r="R17" s="138"/>
    </row>
    <row r="18" spans="2:18" ht="15.75" thickBot="1">
      <c r="B18" s="107">
        <v>8</v>
      </c>
      <c r="C18" s="103" t="s">
        <v>97</v>
      </c>
      <c r="D18" s="1"/>
      <c r="E18" s="1"/>
      <c r="F18" s="5">
        <v>2</v>
      </c>
      <c r="G18" s="5">
        <v>20</v>
      </c>
      <c r="H18" s="5" t="s">
        <v>35</v>
      </c>
      <c r="I18" s="87" t="s">
        <v>52</v>
      </c>
      <c r="O18" s="56" t="s">
        <v>47</v>
      </c>
      <c r="P18" s="57">
        <f>SUMIF($I$11:$I$47,"nauki o ziemi i środowisku",$G$11:$G$47)</f>
        <v>0</v>
      </c>
      <c r="Q18" s="141"/>
      <c r="R18" s="138"/>
    </row>
    <row r="19" spans="2:18">
      <c r="B19" s="107">
        <v>9</v>
      </c>
      <c r="C19" s="103" t="s">
        <v>98</v>
      </c>
      <c r="D19" s="1"/>
      <c r="E19" s="1"/>
      <c r="F19" s="5"/>
      <c r="G19" s="5">
        <v>22</v>
      </c>
      <c r="H19" s="5" t="s">
        <v>35</v>
      </c>
      <c r="I19" s="87" t="s">
        <v>53</v>
      </c>
      <c r="O19" s="56" t="s">
        <v>48</v>
      </c>
      <c r="P19" s="57">
        <f>SUMIF($I$11:$I$47,"matematyka",$G$11:$G$47)</f>
        <v>0</v>
      </c>
      <c r="Q19" s="141"/>
      <c r="R19" s="138"/>
    </row>
    <row r="20" spans="2:18" ht="15.75" thickBot="1">
      <c r="B20" s="107">
        <v>10</v>
      </c>
      <c r="C20" s="24"/>
      <c r="D20" s="1"/>
      <c r="E20" s="1"/>
      <c r="F20" s="5"/>
      <c r="G20" s="5"/>
      <c r="H20" s="5"/>
      <c r="I20" s="87"/>
      <c r="O20" s="58" t="s">
        <v>49</v>
      </c>
      <c r="P20" s="59">
        <f>SUMIF($I$11:$I$47,"informatyka",$G$11:$G$47)</f>
        <v>0</v>
      </c>
      <c r="Q20" s="142"/>
      <c r="R20" s="139"/>
    </row>
    <row r="21" spans="2:18">
      <c r="B21" s="107">
        <v>11</v>
      </c>
      <c r="C21" s="24"/>
      <c r="D21" s="1"/>
      <c r="E21" s="1"/>
      <c r="F21" s="5"/>
      <c r="G21" s="5"/>
      <c r="H21" s="5"/>
      <c r="I21" s="87"/>
      <c r="O21" s="66" t="s">
        <v>50</v>
      </c>
      <c r="P21" s="67">
        <f>SUMIF($I$11:$I$47,"ekonomia i finanse",$G$11:$G$47)</f>
        <v>0</v>
      </c>
      <c r="Q21" s="113" t="s">
        <v>77</v>
      </c>
      <c r="R21" s="116">
        <f>SUM(P21:P25)</f>
        <v>65</v>
      </c>
    </row>
    <row r="22" spans="2:18">
      <c r="B22" s="107">
        <v>12</v>
      </c>
      <c r="C22" s="24"/>
      <c r="D22" s="1"/>
      <c r="E22" s="1"/>
      <c r="F22" s="5"/>
      <c r="G22" s="5"/>
      <c r="H22" s="5"/>
      <c r="I22" s="87"/>
      <c r="O22" s="68" t="s">
        <v>51</v>
      </c>
      <c r="P22" s="69">
        <f>SUMIF($I$11:$I$47,"nauki o zarządzaniu i jakości",$G$11:$G$47)</f>
        <v>0</v>
      </c>
      <c r="Q22" s="114"/>
      <c r="R22" s="117"/>
    </row>
    <row r="23" spans="2:18">
      <c r="B23" s="107">
        <v>13</v>
      </c>
      <c r="C23" s="24"/>
      <c r="D23" s="1"/>
      <c r="E23" s="1"/>
      <c r="F23" s="5"/>
      <c r="G23" s="5"/>
      <c r="H23" s="5"/>
      <c r="I23" s="87"/>
      <c r="O23" s="68" t="s">
        <v>52</v>
      </c>
      <c r="P23" s="69">
        <f>SUMIF($I$11:$I$47,"nauki prawne",$G$11:$G$47)</f>
        <v>20</v>
      </c>
      <c r="Q23" s="114"/>
      <c r="R23" s="117"/>
    </row>
    <row r="24" spans="2:18">
      <c r="B24" s="107">
        <v>14</v>
      </c>
      <c r="C24" s="24"/>
      <c r="D24" s="1"/>
      <c r="E24" s="1"/>
      <c r="F24" s="5"/>
      <c r="G24" s="5"/>
      <c r="H24" s="5"/>
      <c r="I24" s="87"/>
      <c r="O24" s="68" t="s">
        <v>53</v>
      </c>
      <c r="P24" s="69">
        <f>SUMIF($I$11:$I$47,"nauki socjologiczne",$G$11:$G$47)</f>
        <v>45</v>
      </c>
      <c r="Q24" s="114"/>
      <c r="R24" s="117"/>
    </row>
    <row r="25" spans="2:18" ht="15.75" thickBot="1">
      <c r="B25" s="107">
        <v>15</v>
      </c>
      <c r="C25" s="24"/>
      <c r="D25" s="1"/>
      <c r="E25" s="1"/>
      <c r="F25" s="5"/>
      <c r="G25" s="5"/>
      <c r="H25" s="5"/>
      <c r="I25" s="87"/>
      <c r="O25" s="70" t="s">
        <v>72</v>
      </c>
      <c r="P25" s="71">
        <f>SUMIF($I$11:$I$47,"geografia społeczno-ekonomiczna…",$G$11:$G$47)</f>
        <v>0</v>
      </c>
      <c r="Q25" s="115"/>
      <c r="R25" s="118"/>
    </row>
    <row r="26" spans="2:18">
      <c r="B26" s="107">
        <v>16</v>
      </c>
      <c r="C26" s="24"/>
      <c r="D26" s="1"/>
      <c r="E26" s="1"/>
      <c r="F26" s="5"/>
      <c r="G26" s="5"/>
      <c r="H26" s="5"/>
      <c r="I26" s="87"/>
      <c r="O26" s="72" t="s">
        <v>55</v>
      </c>
      <c r="P26" s="73">
        <f>SUMIF($I$11:$I$47,"nauki farmaceutyczne",$G$11:$G$47)</f>
        <v>0</v>
      </c>
      <c r="Q26" s="119" t="s">
        <v>78</v>
      </c>
      <c r="R26" s="122">
        <f>SUM(P26:P29)</f>
        <v>100000</v>
      </c>
    </row>
    <row r="27" spans="2:18">
      <c r="B27" s="107">
        <v>17</v>
      </c>
      <c r="C27" s="24"/>
      <c r="D27" s="1"/>
      <c r="E27" s="1"/>
      <c r="F27" s="5"/>
      <c r="G27" s="5"/>
      <c r="H27" s="5"/>
      <c r="I27" s="87"/>
      <c r="O27" s="74" t="s">
        <v>56</v>
      </c>
      <c r="P27" s="75">
        <f>SUMIF($I$11:$I$47,"nauki medyczne",$G$11:$G$47)</f>
        <v>0</v>
      </c>
      <c r="Q27" s="120"/>
      <c r="R27" s="123"/>
    </row>
    <row r="28" spans="2:18">
      <c r="B28" s="107">
        <v>18</v>
      </c>
      <c r="C28" s="24"/>
      <c r="D28" s="1"/>
      <c r="E28" s="1"/>
      <c r="F28" s="5"/>
      <c r="G28" s="5"/>
      <c r="H28" s="5"/>
      <c r="I28" s="87"/>
      <c r="O28" s="74" t="s">
        <v>57</v>
      </c>
      <c r="P28" s="75">
        <f>SUMIF($I$11:$I$47,"nauki o kulturze fizycznej",$G$11:$G$47)</f>
        <v>0</v>
      </c>
      <c r="Q28" s="120"/>
      <c r="R28" s="123"/>
    </row>
    <row r="29" spans="2:18" ht="15.75" thickBot="1">
      <c r="B29" s="107">
        <v>19</v>
      </c>
      <c r="C29" s="24"/>
      <c r="D29" s="1"/>
      <c r="E29" s="1"/>
      <c r="F29" s="5"/>
      <c r="G29" s="5"/>
      <c r="H29" s="5"/>
      <c r="I29" s="87"/>
      <c r="O29" s="76" t="s">
        <v>58</v>
      </c>
      <c r="P29" s="77">
        <f>SUMIF($I$11:$I$47,"nauki o zdrowiu ",$G$11:$G$47)</f>
        <v>100000</v>
      </c>
      <c r="Q29" s="121"/>
      <c r="R29" s="124"/>
    </row>
    <row r="30" spans="2:18" ht="15.75" thickBot="1">
      <c r="B30" s="107">
        <v>20</v>
      </c>
      <c r="C30" s="24"/>
      <c r="D30" s="1"/>
      <c r="E30" s="1"/>
      <c r="F30" s="5"/>
      <c r="G30" s="5"/>
      <c r="H30" s="5"/>
      <c r="I30" s="87"/>
      <c r="O30" s="78" t="s">
        <v>73</v>
      </c>
      <c r="P30" s="79">
        <f>SUMIF($I$11:$I$47,"sztuki plastyczne i konserwacja dzieł sztuki",$G$11:$G$47)</f>
        <v>45</v>
      </c>
      <c r="Q30" s="80" t="s">
        <v>79</v>
      </c>
      <c r="R30" s="85">
        <f>P30</f>
        <v>45</v>
      </c>
    </row>
    <row r="31" spans="2:18" ht="15.75" thickBot="1">
      <c r="B31" s="107">
        <v>21</v>
      </c>
      <c r="C31" s="24"/>
      <c r="D31" s="1"/>
      <c r="E31" s="1"/>
      <c r="F31" s="5"/>
      <c r="G31" s="5"/>
      <c r="H31" s="5"/>
      <c r="I31" s="87"/>
      <c r="O31" s="81" t="s">
        <v>60</v>
      </c>
      <c r="P31" s="82">
        <f>SUMIF($I$11:$I$47,"nauki o sztuce",$G$11:$G$47)</f>
        <v>0</v>
      </c>
      <c r="Q31" s="83" t="s">
        <v>80</v>
      </c>
      <c r="R31" s="84">
        <f>P31</f>
        <v>0</v>
      </c>
    </row>
    <row r="32" spans="2:18" ht="15.75" thickBot="1">
      <c r="B32" s="107">
        <v>22</v>
      </c>
      <c r="C32" s="24"/>
      <c r="D32" s="1"/>
      <c r="E32" s="1"/>
      <c r="F32" s="5"/>
      <c r="G32" s="5"/>
      <c r="H32" s="5"/>
      <c r="I32" s="87"/>
      <c r="O32" s="19" t="s">
        <v>14</v>
      </c>
      <c r="P32" s="47">
        <f>SUM($G$11:$G$47)</f>
        <v>118821</v>
      </c>
      <c r="Q32" s="14" t="s">
        <v>14</v>
      </c>
      <c r="R32" s="86">
        <f>SUM($R$1:$R$31)</f>
        <v>118821</v>
      </c>
    </row>
    <row r="33" spans="2:9">
      <c r="B33" s="107">
        <v>23</v>
      </c>
      <c r="C33" s="24"/>
      <c r="D33" s="1"/>
      <c r="E33" s="1"/>
      <c r="F33" s="5"/>
      <c r="G33" s="5"/>
      <c r="H33" s="5"/>
      <c r="I33" s="87"/>
    </row>
    <row r="34" spans="2:9">
      <c r="B34" s="107">
        <v>24</v>
      </c>
      <c r="C34" s="24"/>
      <c r="D34" s="1"/>
      <c r="E34" s="1"/>
      <c r="F34" s="5"/>
      <c r="G34" s="5"/>
      <c r="H34" s="5"/>
      <c r="I34" s="87"/>
    </row>
    <row r="35" spans="2:9">
      <c r="B35" s="107">
        <v>25</v>
      </c>
      <c r="C35" s="24"/>
      <c r="D35" s="1"/>
      <c r="E35" s="1"/>
      <c r="F35" s="5"/>
      <c r="G35" s="5"/>
      <c r="H35" s="5"/>
      <c r="I35" s="87"/>
    </row>
    <row r="36" spans="2:9">
      <c r="B36" s="107">
        <v>26</v>
      </c>
      <c r="C36" s="24"/>
      <c r="D36" s="1"/>
      <c r="E36" s="24"/>
      <c r="F36" s="5"/>
      <c r="G36" s="5"/>
      <c r="H36" s="5"/>
      <c r="I36" s="87"/>
    </row>
    <row r="37" spans="2:9">
      <c r="B37" s="107">
        <v>27</v>
      </c>
      <c r="C37" s="24"/>
      <c r="D37" s="1"/>
      <c r="E37" s="24"/>
      <c r="F37" s="5"/>
      <c r="G37" s="5"/>
      <c r="H37" s="5"/>
      <c r="I37" s="87"/>
    </row>
    <row r="38" spans="2:9">
      <c r="B38" s="107"/>
      <c r="C38" s="24"/>
      <c r="D38" s="1"/>
      <c r="E38" s="24"/>
      <c r="F38" s="5"/>
      <c r="G38" s="5"/>
      <c r="H38" s="5"/>
      <c r="I38" s="87"/>
    </row>
    <row r="39" spans="2:9">
      <c r="B39" s="107"/>
      <c r="C39" s="24"/>
      <c r="D39" s="1"/>
      <c r="E39" s="24"/>
      <c r="F39" s="5"/>
      <c r="G39" s="5"/>
      <c r="H39" s="5"/>
      <c r="I39" s="87"/>
    </row>
    <row r="40" spans="2:9">
      <c r="B40" s="107"/>
      <c r="C40" s="24"/>
      <c r="D40" s="1"/>
      <c r="E40" s="24"/>
      <c r="F40" s="5"/>
      <c r="G40" s="5"/>
      <c r="H40" s="5"/>
      <c r="I40" s="87"/>
    </row>
    <row r="41" spans="2:9">
      <c r="B41" s="107"/>
      <c r="C41" s="24"/>
      <c r="D41" s="1"/>
      <c r="E41" s="24"/>
      <c r="F41" s="5"/>
      <c r="G41" s="5"/>
      <c r="H41" s="5"/>
      <c r="I41" s="87"/>
    </row>
    <row r="42" spans="2:9">
      <c r="B42" s="107"/>
      <c r="C42" s="24"/>
      <c r="D42" s="1"/>
      <c r="E42" s="24"/>
      <c r="F42" s="5"/>
      <c r="G42" s="5"/>
      <c r="H42" s="5"/>
      <c r="I42" s="87"/>
    </row>
    <row r="43" spans="2:9">
      <c r="B43" s="107"/>
      <c r="C43" s="24"/>
      <c r="D43" s="1"/>
      <c r="E43" s="24"/>
      <c r="F43" s="5"/>
      <c r="G43" s="5"/>
      <c r="H43" s="5"/>
      <c r="I43" s="87"/>
    </row>
    <row r="44" spans="2:9">
      <c r="B44" s="107"/>
      <c r="C44" s="24"/>
      <c r="D44" s="1"/>
      <c r="E44" s="24"/>
      <c r="F44" s="5"/>
      <c r="G44" s="5"/>
      <c r="H44" s="5"/>
      <c r="I44" s="87"/>
    </row>
    <row r="45" spans="2:9">
      <c r="B45" s="107"/>
      <c r="C45" s="24"/>
      <c r="D45" s="1"/>
      <c r="E45" s="24"/>
      <c r="F45" s="5"/>
      <c r="G45" s="5"/>
      <c r="H45" s="5"/>
      <c r="I45" s="87"/>
    </row>
    <row r="46" spans="2:9">
      <c r="B46" s="107"/>
      <c r="C46" s="24"/>
      <c r="D46" s="1"/>
      <c r="E46" s="24"/>
      <c r="F46" s="5"/>
      <c r="G46" s="5"/>
      <c r="H46" s="5"/>
      <c r="I46" s="87"/>
    </row>
    <row r="47" spans="2:9" ht="15.75" thickBot="1">
      <c r="B47" s="108"/>
      <c r="C47" s="101"/>
      <c r="D47" s="88"/>
      <c r="E47" s="101"/>
      <c r="F47" s="89"/>
      <c r="G47" s="89"/>
      <c r="H47" s="89"/>
      <c r="I47" s="90"/>
    </row>
    <row r="48" spans="2:9" ht="16.5" thickBot="1">
      <c r="B48" s="109"/>
      <c r="C48" s="104"/>
      <c r="D48" s="93" t="s">
        <v>17</v>
      </c>
      <c r="E48" s="94"/>
      <c r="F48" s="95">
        <f>SUM(F11:F47)</f>
        <v>113</v>
      </c>
      <c r="G48" s="95">
        <f>SUM(G11:G47)</f>
        <v>118821</v>
      </c>
      <c r="H48" s="95"/>
      <c r="I48" s="96"/>
    </row>
    <row r="49" spans="2:9" ht="15.75">
      <c r="B49" s="12"/>
      <c r="C49" s="12"/>
      <c r="D49" s="12"/>
      <c r="E49" s="12"/>
      <c r="H49" s="13"/>
      <c r="I49" s="13"/>
    </row>
    <row r="58" spans="2:9">
      <c r="G58" s="10"/>
    </row>
  </sheetData>
  <autoFilter ref="B10:H38"/>
  <mergeCells count="10">
    <mergeCell ref="Q21:Q25"/>
    <mergeCell ref="R21:R25"/>
    <mergeCell ref="Q26:Q29"/>
    <mergeCell ref="R26:R29"/>
    <mergeCell ref="Q2:Q6"/>
    <mergeCell ref="R2:R6"/>
    <mergeCell ref="Q7:Q15"/>
    <mergeCell ref="R7:R15"/>
    <mergeCell ref="R16:R20"/>
    <mergeCell ref="Q16:Q20"/>
  </mergeCells>
  <conditionalFormatting sqref="G8">
    <cfRule type="cellIs" dxfId="0" priority="2" operator="lessThan">
      <formula>0</formula>
    </cfRule>
  </conditionalFormatting>
  <dataValidations count="2">
    <dataValidation type="date" operator="greaterThan" allowBlank="1" showInputMessage="1" showErrorMessage="1" promptTitle="Uwaga" prompt="Data w formacie dd.mm.rrrr" sqref="E11:E47">
      <formula1>32509</formula1>
    </dataValidation>
    <dataValidation type="whole" showErrorMessage="1" errorTitle="Uwaga" error="Wprowadzono wartośc spoza zakresu._x000a_" sqref="F11:F47">
      <formula1>-1000000</formula1>
      <formula2>1000000</formula2>
    </dataValidation>
  </dataValidations>
  <pageMargins left="0.7" right="0.7" top="0.75" bottom="0.75" header="0.3" footer="0.3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All_X">
                <anchor moveWithCells="1" sizeWithCells="1">
                  <from>
                    <xdr:col>4</xdr:col>
                    <xdr:colOff>257175</xdr:colOff>
                    <xdr:row>6</xdr:row>
                    <xdr:rowOff>0</xdr:rowOff>
                  </from>
                  <to>
                    <xdr:col>4</xdr:col>
                    <xdr:colOff>1095375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All">
                <anchor moveWithCells="1" sizeWithCells="1">
                  <from>
                    <xdr:col>4</xdr:col>
                    <xdr:colOff>247650</xdr:colOff>
                    <xdr:row>5</xdr:row>
                    <xdr:rowOff>209550</xdr:rowOff>
                  </from>
                  <to>
                    <xdr:col>4</xdr:col>
                    <xdr:colOff>1104900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Wstaw_w">
                <anchor moveWithCells="1" sizeWithCells="1">
                  <from>
                    <xdr:col>9</xdr:col>
                    <xdr:colOff>485775</xdr:colOff>
                    <xdr:row>35</xdr:row>
                    <xdr:rowOff>171450</xdr:rowOff>
                  </from>
                  <to>
                    <xdr:col>10</xdr:col>
                    <xdr:colOff>1209675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Uwaga" error="Dane spoza zakresu." promptTitle="Komunikat" prompt="Wybierz z listy rozwijanej.">
          <x14:formula1>
            <xm:f>Arkusz1!$B$4:$B$12</xm:f>
          </x14:formula1>
          <xm:sqref>H11:H47</xm:sqref>
        </x14:dataValidation>
        <x14:dataValidation type="list" showInputMessage="1" showErrorMessage="1" errorTitle="Uwaga" error="Dane spoza zakresu." promptTitle="Komunikat" prompt="Wybierz z listy rozwijanej.">
          <x14:formula1>
            <xm:f>Arkusz2!$B$2:$B$31</xm:f>
          </x14:formula1>
          <xm:sqref>I11:I47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"/>
  <sheetViews>
    <sheetView workbookViewId="0">
      <selection activeCell="B4" sqref="B4"/>
    </sheetView>
  </sheetViews>
  <sheetFormatPr defaultRowHeight="15"/>
  <cols>
    <col min="2" max="2" width="58.42578125" customWidth="1"/>
  </cols>
  <sheetData>
    <row r="3" spans="2:14">
      <c r="B3" t="s">
        <v>31</v>
      </c>
    </row>
    <row r="4" spans="2:14">
      <c r="B4" s="28" t="s">
        <v>24</v>
      </c>
    </row>
    <row r="5" spans="2:14">
      <c r="B5" s="28" t="s">
        <v>19</v>
      </c>
    </row>
    <row r="6" spans="2:14" ht="15.75">
      <c r="B6" s="30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5.75">
      <c r="B7" s="27" t="s">
        <v>25</v>
      </c>
      <c r="C7" s="6"/>
      <c r="D7" s="6"/>
      <c r="E7" s="6"/>
      <c r="F7" s="6"/>
      <c r="G7" s="6"/>
      <c r="H7" s="6"/>
      <c r="I7" s="6"/>
      <c r="J7" s="6"/>
    </row>
    <row r="8" spans="2:14" ht="15.75">
      <c r="B8" s="7" t="s">
        <v>26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5.75">
      <c r="B9" s="31" t="s">
        <v>27</v>
      </c>
      <c r="C9" s="9"/>
      <c r="D9" s="9"/>
      <c r="E9" s="9"/>
      <c r="F9" s="9"/>
      <c r="G9" s="6"/>
      <c r="H9" s="6"/>
      <c r="I9" s="6"/>
      <c r="J9" s="6"/>
    </row>
    <row r="10" spans="2:14" ht="15.75">
      <c r="B10" s="30" t="s">
        <v>28</v>
      </c>
      <c r="C10" s="7"/>
      <c r="D10" s="7"/>
      <c r="E10" s="7"/>
      <c r="F10" s="7"/>
      <c r="G10" s="6"/>
      <c r="H10" s="6"/>
      <c r="I10" s="6"/>
      <c r="J10" s="6"/>
    </row>
    <row r="11" spans="2:14" ht="15.75">
      <c r="B11" s="29" t="s">
        <v>29</v>
      </c>
      <c r="C11" s="26"/>
      <c r="D11" s="26"/>
      <c r="E11" s="26"/>
      <c r="F11" s="26"/>
      <c r="G11" s="6"/>
      <c r="H11" s="6"/>
      <c r="I11" s="6"/>
      <c r="J11" s="6"/>
    </row>
    <row r="12" spans="2:14" ht="15.75">
      <c r="B12" s="7" t="s">
        <v>30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sheetProtection password="898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"/>
  <sheetViews>
    <sheetView workbookViewId="0">
      <selection activeCell="J33" sqref="J33"/>
    </sheetView>
  </sheetViews>
  <sheetFormatPr defaultRowHeight="15"/>
  <sheetData>
    <row r="1" spans="2:2">
      <c r="B1" t="s">
        <v>84</v>
      </c>
    </row>
    <row r="2" spans="2:2">
      <c r="B2" s="28" t="s">
        <v>61</v>
      </c>
    </row>
    <row r="3" spans="2:2">
      <c r="B3" s="28" t="s">
        <v>62</v>
      </c>
    </row>
    <row r="4" spans="2:2">
      <c r="B4" s="28" t="s">
        <v>67</v>
      </c>
    </row>
    <row r="5" spans="2:2">
      <c r="B5" s="28" t="s">
        <v>68</v>
      </c>
    </row>
    <row r="6" spans="2:2">
      <c r="B6" s="28" t="s">
        <v>69</v>
      </c>
    </row>
    <row r="7" spans="2:2">
      <c r="B7" s="28" t="s">
        <v>63</v>
      </c>
    </row>
    <row r="8" spans="2:2">
      <c r="B8" s="28" t="s">
        <v>70</v>
      </c>
    </row>
    <row r="9" spans="2:2">
      <c r="B9" s="28" t="s">
        <v>38</v>
      </c>
    </row>
    <row r="10" spans="2:2">
      <c r="B10" s="28" t="s">
        <v>39</v>
      </c>
    </row>
    <row r="11" spans="2:2">
      <c r="B11" s="28" t="s">
        <v>40</v>
      </c>
    </row>
    <row r="12" spans="2:2">
      <c r="B12" s="28" t="s">
        <v>41</v>
      </c>
    </row>
    <row r="13" spans="2:2">
      <c r="B13" s="28" t="s">
        <v>42</v>
      </c>
    </row>
    <row r="14" spans="2:2">
      <c r="B14" s="28" t="s">
        <v>43</v>
      </c>
    </row>
    <row r="15" spans="2:2">
      <c r="B15" s="28" t="s">
        <v>71</v>
      </c>
    </row>
    <row r="16" spans="2:2">
      <c r="B16" s="28" t="s">
        <v>45</v>
      </c>
    </row>
    <row r="17" spans="2:2">
      <c r="B17" s="28" t="s">
        <v>46</v>
      </c>
    </row>
    <row r="18" spans="2:2">
      <c r="B18" s="28" t="s">
        <v>47</v>
      </c>
    </row>
    <row r="19" spans="2:2">
      <c r="B19" s="28" t="s">
        <v>48</v>
      </c>
    </row>
    <row r="20" spans="2:2">
      <c r="B20" s="28" t="s">
        <v>49</v>
      </c>
    </row>
    <row r="21" spans="2:2">
      <c r="B21" s="28" t="s">
        <v>50</v>
      </c>
    </row>
    <row r="22" spans="2:2">
      <c r="B22" s="28" t="s">
        <v>51</v>
      </c>
    </row>
    <row r="23" spans="2:2">
      <c r="B23" s="28" t="s">
        <v>52</v>
      </c>
    </row>
    <row r="24" spans="2:2">
      <c r="B24" s="28" t="s">
        <v>53</v>
      </c>
    </row>
    <row r="25" spans="2:2">
      <c r="B25" s="28" t="s">
        <v>72</v>
      </c>
    </row>
    <row r="26" spans="2:2">
      <c r="B26" s="28" t="s">
        <v>55</v>
      </c>
    </row>
    <row r="27" spans="2:2">
      <c r="B27" s="28" t="s">
        <v>56</v>
      </c>
    </row>
    <row r="28" spans="2:2">
      <c r="B28" s="28" t="s">
        <v>57</v>
      </c>
    </row>
    <row r="29" spans="2:2">
      <c r="B29" s="28" t="s">
        <v>58</v>
      </c>
    </row>
    <row r="30" spans="2:2">
      <c r="B30" s="28" t="s">
        <v>73</v>
      </c>
    </row>
    <row r="31" spans="2:2">
      <c r="B31" s="28" t="s">
        <v>60</v>
      </c>
    </row>
    <row r="39" spans="2:31" ht="77.25">
      <c r="B39" s="34" t="s">
        <v>61</v>
      </c>
      <c r="C39" s="34" t="s">
        <v>62</v>
      </c>
      <c r="D39" s="34" t="s">
        <v>67</v>
      </c>
      <c r="E39" s="35" t="s">
        <v>68</v>
      </c>
      <c r="F39" s="34" t="s">
        <v>69</v>
      </c>
      <c r="G39" s="36" t="s">
        <v>63</v>
      </c>
      <c r="H39" s="37" t="s">
        <v>70</v>
      </c>
      <c r="I39" s="36" t="s">
        <v>38</v>
      </c>
      <c r="J39" s="36" t="s">
        <v>39</v>
      </c>
      <c r="K39" s="36" t="s">
        <v>40</v>
      </c>
      <c r="L39" s="36" t="s">
        <v>41</v>
      </c>
      <c r="M39" s="36" t="s">
        <v>42</v>
      </c>
      <c r="N39" s="36" t="s">
        <v>43</v>
      </c>
      <c r="O39" s="36" t="s">
        <v>44</v>
      </c>
      <c r="P39" s="38" t="s">
        <v>45</v>
      </c>
      <c r="Q39" s="38" t="s">
        <v>46</v>
      </c>
      <c r="R39" s="38" t="s">
        <v>47</v>
      </c>
      <c r="S39" s="39" t="s">
        <v>48</v>
      </c>
      <c r="T39" s="40" t="s">
        <v>49</v>
      </c>
      <c r="U39" s="41" t="s">
        <v>50</v>
      </c>
      <c r="V39" s="41" t="s">
        <v>64</v>
      </c>
      <c r="W39" s="41" t="s">
        <v>52</v>
      </c>
      <c r="X39" s="41" t="s">
        <v>53</v>
      </c>
      <c r="Y39" s="41" t="s">
        <v>54</v>
      </c>
      <c r="Z39" s="42" t="s">
        <v>55</v>
      </c>
      <c r="AA39" s="42" t="s">
        <v>56</v>
      </c>
      <c r="AB39" s="42" t="s">
        <v>65</v>
      </c>
      <c r="AC39" s="42" t="s">
        <v>58</v>
      </c>
      <c r="AD39" s="43" t="s">
        <v>59</v>
      </c>
      <c r="AE39" s="44" t="s">
        <v>66</v>
      </c>
    </row>
  </sheetData>
  <sheetProtection password="898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instrukcja</vt:lpstr>
      <vt:lpstr>rejestr  wydatków</vt:lpstr>
      <vt:lpstr>Arkusz1</vt:lpstr>
      <vt:lpstr>Arkusz2</vt:lpstr>
      <vt:lpstr>'rejestr  wydatków'!Kryteria</vt:lpstr>
      <vt:lpstr>wydatki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Narolska</dc:creator>
  <cp:lastModifiedBy>Iwona</cp:lastModifiedBy>
  <cp:lastPrinted>2019-02-12T13:25:08Z</cp:lastPrinted>
  <dcterms:created xsi:type="dcterms:W3CDTF">2019-01-16T06:38:32Z</dcterms:created>
  <dcterms:modified xsi:type="dcterms:W3CDTF">2019-03-08T07:51:32Z</dcterms:modified>
</cp:coreProperties>
</file>